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גליה\M2V\m2v16\אתר\מסלולים\"/>
    </mc:Choice>
  </mc:AlternateContent>
  <xr:revisionPtr revIDLastSave="0" documentId="8_{F77B3025-6B62-45AB-A8DB-7A30E651E346}" xr6:coauthVersionLast="47" xr6:coauthVersionMax="47" xr10:uidLastSave="{00000000-0000-0000-0000-000000000000}"/>
  <bookViews>
    <workbookView xWindow="-120" yWindow="-120" windowWidth="29040" windowHeight="15840" tabRatio="605" firstSheet="4" activeTab="4" xr2:uid="{00000000-000D-0000-FFFF-FFFF00000000}"/>
  </bookViews>
  <sheets>
    <sheet name="קבוצה של 6" sheetId="6" state="hidden" r:id="rId1"/>
    <sheet name="קבוצה של 3" sheetId="1" state="hidden" r:id="rId2"/>
    <sheet name="קבוצה של 8 " sheetId="4" state="hidden" r:id="rId3"/>
    <sheet name="Ultra" sheetId="8" state="hidden" r:id="rId4"/>
    <sheet name="חצי מרתון" sheetId="10" r:id="rId5"/>
    <sheet name="מיקומי תחנות (רצים)קואורדינטות" sheetId="7" r:id="rId6"/>
    <sheet name="נקודות מים" sheetId="9" r:id="rId7"/>
    <sheet name="שמות התחנות" sheetId="11" r:id="rId8"/>
  </sheets>
  <calcPr calcId="191029"/>
</workbook>
</file>

<file path=xl/calcChain.xml><?xml version="1.0" encoding="utf-8"?>
<calcChain xmlns="http://schemas.openxmlformats.org/spreadsheetml/2006/main">
  <c r="K6" i="8" l="1"/>
  <c r="K7" i="8"/>
  <c r="K8" i="8"/>
  <c r="K9" i="8"/>
  <c r="K5" i="8"/>
  <c r="I6" i="8"/>
  <c r="I7" i="8"/>
  <c r="I8" i="8"/>
  <c r="I9" i="8"/>
  <c r="I5" i="8"/>
  <c r="H6" i="8"/>
  <c r="H7" i="8"/>
  <c r="H8" i="8"/>
  <c r="H9" i="8"/>
  <c r="H5" i="8"/>
  <c r="F6" i="8"/>
  <c r="F7" i="8"/>
  <c r="F8" i="8"/>
  <c r="F9" i="8"/>
  <c r="F5" i="8"/>
  <c r="H24" i="6" l="1"/>
  <c r="G5" i="8" l="1"/>
  <c r="G6" i="8" s="1"/>
  <c r="G7" i="8" s="1"/>
  <c r="G8" i="8" s="1"/>
  <c r="G9" i="8" s="1"/>
  <c r="I11" i="8"/>
  <c r="H11" i="8"/>
  <c r="F11" i="8"/>
  <c r="J9" i="8"/>
  <c r="A9" i="8"/>
  <c r="J8" i="8"/>
  <c r="A8" i="8"/>
  <c r="J7" i="8"/>
  <c r="A7" i="8"/>
  <c r="J6" i="8"/>
  <c r="A6" i="8"/>
  <c r="J5" i="8"/>
  <c r="A5" i="8"/>
  <c r="J11" i="8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A8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5" i="6"/>
  <c r="F30" i="6"/>
  <c r="G30" i="6"/>
  <c r="F31" i="6"/>
  <c r="G31" i="6"/>
  <c r="F32" i="6"/>
  <c r="G32" i="6"/>
  <c r="F33" i="6"/>
  <c r="G33" i="6"/>
  <c r="F34" i="6"/>
  <c r="G34" i="6"/>
  <c r="G29" i="6"/>
  <c r="F29" i="6"/>
  <c r="E30" i="6"/>
  <c r="E31" i="6"/>
  <c r="E32" i="6"/>
  <c r="E33" i="6"/>
  <c r="E34" i="6"/>
  <c r="E29" i="6"/>
  <c r="G35" i="6" l="1"/>
  <c r="F35" i="6"/>
  <c r="E35" i="6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J5" i="6" l="1"/>
  <c r="J6" i="6"/>
  <c r="J22" i="6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O5" i="1" l="1"/>
  <c r="P4" i="1"/>
  <c r="P6" i="1"/>
  <c r="O6" i="1"/>
  <c r="P5" i="1"/>
  <c r="O4" i="1"/>
  <c r="N5" i="1"/>
  <c r="N6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N4" i="1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P7" i="1" l="1"/>
  <c r="O7" i="1"/>
  <c r="N7" i="1"/>
  <c r="H31" i="6"/>
  <c r="H30" i="6"/>
  <c r="H32" i="6"/>
  <c r="H33" i="6"/>
  <c r="H34" i="6"/>
  <c r="H29" i="6"/>
  <c r="K21" i="1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10" i="4"/>
  <c r="L9" i="4"/>
  <c r="L8" i="4"/>
  <c r="L7" i="4"/>
  <c r="L6" i="4"/>
  <c r="L5" i="4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5" i="1"/>
  <c r="K4" i="1"/>
  <c r="J24" i="6"/>
  <c r="I24" i="6"/>
  <c r="F24" i="6"/>
  <c r="I30" i="4"/>
  <c r="H30" i="4"/>
  <c r="F30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Q12" i="4"/>
  <c r="P12" i="4"/>
  <c r="O12" i="4"/>
  <c r="J12" i="4"/>
  <c r="Q11" i="4"/>
  <c r="P11" i="4"/>
  <c r="O11" i="4"/>
  <c r="J11" i="4"/>
  <c r="Q10" i="4"/>
  <c r="P10" i="4"/>
  <c r="O10" i="4"/>
  <c r="J10" i="4"/>
  <c r="Q9" i="4"/>
  <c r="P9" i="4"/>
  <c r="O9" i="4"/>
  <c r="J9" i="4"/>
  <c r="Q8" i="4"/>
  <c r="P8" i="4"/>
  <c r="O8" i="4"/>
  <c r="J8" i="4"/>
  <c r="Q7" i="4"/>
  <c r="P7" i="4"/>
  <c r="O7" i="4"/>
  <c r="J7" i="4"/>
  <c r="Q6" i="4"/>
  <c r="P6" i="4"/>
  <c r="O6" i="4"/>
  <c r="J6" i="4"/>
  <c r="Q5" i="4"/>
  <c r="P5" i="4"/>
  <c r="O5" i="4"/>
  <c r="J5" i="4"/>
  <c r="S8" i="4" l="1"/>
  <c r="S12" i="4"/>
  <c r="H35" i="6"/>
  <c r="R11" i="4"/>
  <c r="S6" i="4"/>
  <c r="S10" i="4"/>
  <c r="S5" i="4"/>
  <c r="S7" i="4"/>
  <c r="S9" i="4"/>
  <c r="S11" i="4"/>
  <c r="R5" i="4"/>
  <c r="R6" i="4"/>
  <c r="R7" i="4"/>
  <c r="R8" i="4"/>
  <c r="R9" i="4"/>
  <c r="R10" i="4"/>
  <c r="R6" i="1"/>
  <c r="R12" i="4"/>
  <c r="R4" i="1"/>
  <c r="R5" i="1"/>
  <c r="J30" i="4"/>
  <c r="Q4" i="1" l="1"/>
  <c r="Q5" i="1"/>
  <c r="Q6" i="1"/>
  <c r="H23" i="1"/>
  <c r="G23" i="1"/>
  <c r="E23" i="1"/>
  <c r="Q7" i="1" l="1"/>
  <c r="I23" i="1"/>
</calcChain>
</file>

<file path=xl/sharedStrings.xml><?xml version="1.0" encoding="utf-8"?>
<sst xmlns="http://schemas.openxmlformats.org/spreadsheetml/2006/main" count="274" uniqueCount="121">
  <si>
    <t>Effort</t>
  </si>
  <si>
    <t>תחנת מוצא</t>
  </si>
  <si>
    <t>מספר רץ</t>
  </si>
  <si>
    <t>מספר קטע</t>
  </si>
  <si>
    <t>מצטבר ק"מ</t>
  </si>
  <si>
    <t>סה"כ עליה מ'</t>
  </si>
  <si>
    <t>סה"כ ירידה מ'</t>
  </si>
  <si>
    <t>הפרש גבהים מ'</t>
  </si>
  <si>
    <t>דרגת קושי</t>
  </si>
  <si>
    <t>טבלה מסכמת על פי רץ, קבוצה של 6 רצים</t>
  </si>
  <si>
    <t xml:space="preserve">הפרש גובה </t>
  </si>
  <si>
    <t>תחנה</t>
  </si>
  <si>
    <t>סה"כ מרחק [ק"מ]</t>
  </si>
  <si>
    <t>סה"כ עליה [מטר]</t>
  </si>
  <si>
    <t>סה"כ ירידה [מטר]</t>
  </si>
  <si>
    <t>נטו [מטר]</t>
  </si>
  <si>
    <t>דרגת קושי סה"כ</t>
  </si>
  <si>
    <t>תל חי</t>
  </si>
  <si>
    <t>קלה</t>
  </si>
  <si>
    <t>בינונית-קשה</t>
  </si>
  <si>
    <t>קלה-בינונית</t>
  </si>
  <si>
    <t xml:space="preserve">קשה </t>
  </si>
  <si>
    <t>נוטרה</t>
  </si>
  <si>
    <t>בינונית</t>
  </si>
  <si>
    <t>בנות יעקוב</t>
  </si>
  <si>
    <t>קשה מאוד</t>
  </si>
  <si>
    <t>בינונית קשה</t>
  </si>
  <si>
    <t>אלמגור</t>
  </si>
  <si>
    <t>קשה</t>
  </si>
  <si>
    <t>מגדל</t>
  </si>
  <si>
    <t>ארבל</t>
  </si>
  <si>
    <t>עילבון</t>
  </si>
  <si>
    <t>אל בטוף</t>
  </si>
  <si>
    <t>הסוללים</t>
  </si>
  <si>
    <t>זרזיר</t>
  </si>
  <si>
    <t>אלוני אבא</t>
  </si>
  <si>
    <t>כפר תקווה</t>
  </si>
  <si>
    <t>כפר יהושע</t>
  </si>
  <si>
    <t>תמרת</t>
  </si>
  <si>
    <t>טבלה מסכמת על פי רץ, קבוצה של 3 רצים</t>
  </si>
  <si>
    <t>סה"כ מרחק</t>
  </si>
  <si>
    <t>מצטבר</t>
  </si>
  <si>
    <t>סה"כ עליה</t>
  </si>
  <si>
    <t>סה"כ ירידה</t>
  </si>
  <si>
    <t>הפרש גבהים</t>
  </si>
  <si>
    <t>ק"מ</t>
  </si>
  <si>
    <t>מטר</t>
  </si>
  <si>
    <t>הפרש גובה נטו [מטר]</t>
  </si>
  <si>
    <t>שדה נחמיה</t>
  </si>
  <si>
    <t>הר האושר</t>
  </si>
  <si>
    <t>הושעייה</t>
  </si>
  <si>
    <t>כפר ברוך</t>
  </si>
  <si>
    <t>רמת דוד</t>
  </si>
  <si>
    <t>טבלה מסכמת על פי רץ, קבוצה של 8 רצים</t>
  </si>
  <si>
    <t>ק. דפנה</t>
  </si>
  <si>
    <t>מ. שמיר</t>
  </si>
  <si>
    <t>להבות הבשן</t>
  </si>
  <si>
    <t>גשר הפקק</t>
  </si>
  <si>
    <t>בנות יעקב</t>
  </si>
  <si>
    <t>חוף חוקוק</t>
  </si>
  <si>
    <t>ליבנים</t>
  </si>
  <si>
    <t>קשה מאוד מאוד</t>
  </si>
  <si>
    <t>רביד</t>
  </si>
  <si>
    <t>הושעיה</t>
  </si>
  <si>
    <t>צומת זרזיר</t>
  </si>
  <si>
    <t>כפר תיקווה</t>
  </si>
  <si>
    <t>יוקנעם</t>
  </si>
  <si>
    <t>עין השופט</t>
  </si>
  <si>
    <t>הזורע</t>
  </si>
  <si>
    <t>הקישון</t>
  </si>
  <si>
    <t>גבת</t>
  </si>
  <si>
    <t>קשה-מאוד</t>
  </si>
  <si>
    <t>החורש</t>
  </si>
  <si>
    <t>Coordinate (Decimal Degrees)</t>
  </si>
  <si>
    <t>LATITUDE</t>
  </si>
  <si>
    <t>שעת פתיחה</t>
  </si>
  <si>
    <t>שעת סגירה</t>
  </si>
  <si>
    <t>LONGITUDE</t>
  </si>
  <si>
    <t>תאור</t>
  </si>
  <si>
    <t>הערות</t>
  </si>
  <si>
    <t>חצי מרתון</t>
  </si>
  <si>
    <t>יער בית קשת</t>
  </si>
  <si>
    <t>ציפורית</t>
  </si>
  <si>
    <t>חוות התבלינים</t>
  </si>
  <si>
    <t>עליה למחנה מעלול-מקורות</t>
  </si>
  <si>
    <t xml:space="preserve"> 35.236424°</t>
  </si>
  <si>
    <t>גלעד</t>
  </si>
  <si>
    <t>משמר העמק</t>
  </si>
  <si>
    <t>היוגב</t>
  </si>
  <si>
    <t>Google Earth</t>
  </si>
  <si>
    <t>כפר חיטים</t>
  </si>
  <si>
    <t>גן לאומי ציפורי</t>
  </si>
  <si>
    <t>לביא</t>
  </si>
  <si>
    <t>עין ריחנייה</t>
  </si>
  <si>
    <t>גן לאומי ארבל</t>
  </si>
  <si>
    <t>סה"כ מרחק  ק"מ</t>
  </si>
  <si>
    <t>סה"כ מרחק ק"מ</t>
  </si>
  <si>
    <t>חצי זינוק</t>
  </si>
  <si>
    <t>חצי סיום</t>
  </si>
  <si>
    <t>נהלל</t>
  </si>
  <si>
    <t xml:space="preserve"> נהלל היקפי</t>
  </si>
  <si>
    <t xml:space="preserve"> מעבר כביש רמת דוד</t>
  </si>
  <si>
    <t xml:space="preserve"> 32.696843°</t>
  </si>
  <si>
    <t>מספר תחנה</t>
  </si>
  <si>
    <t>שם התחנה</t>
  </si>
  <si>
    <t>חוות דרך התבלינים</t>
  </si>
  <si>
    <t>צומת תמרת - שיטים</t>
  </si>
  <si>
    <t>מתחם תמרת -חצי מרתון</t>
  </si>
  <si>
    <t xml:space="preserve"> 32.699528°</t>
  </si>
  <si>
    <t xml:space="preserve"> 35.214567°</t>
  </si>
  <si>
    <t xml:space="preserve"> 32.698104°</t>
  </si>
  <si>
    <t xml:space="preserve"> 35.218611°</t>
  </si>
  <si>
    <t xml:space="preserve"> 32.688965°</t>
  </si>
  <si>
    <t xml:space="preserve"> 35.183667°</t>
  </si>
  <si>
    <t xml:space="preserve"> 32.678287°</t>
  </si>
  <si>
    <t xml:space="preserve"> 35.198722°</t>
  </si>
  <si>
    <t xml:space="preserve">גבת </t>
  </si>
  <si>
    <t xml:space="preserve"> 32.680492°</t>
  </si>
  <si>
    <t xml:space="preserve"> 35.216517°</t>
  </si>
  <si>
    <t>חצי מרתון ושליחים- עלייה לתמרת</t>
  </si>
  <si>
    <t>גבעת מועלם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</si>
</sst>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00000]h:mm;@"/>
  </numFmts>
  <fonts count="28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rgb="FF0000FF"/>
      <name val="Arial"/>
      <family val="2"/>
      <scheme val="minor"/>
    </font>
    <font>
      <b/>
      <u/>
      <sz val="12"/>
      <color rgb="FF0000FF"/>
      <name val="Arial"/>
      <family val="2"/>
      <scheme val="minor"/>
    </font>
    <font>
      <sz val="12"/>
      <color rgb="FF0000FF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0000FF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2"/>
      <color rgb="FF00610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8" tint="-0.499984740745262"/>
      <name val="Arial"/>
      <family val="2"/>
      <scheme val="minor"/>
    </font>
    <font>
      <b/>
      <sz val="14"/>
      <color theme="5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u/>
      <sz val="12"/>
      <color theme="8" tint="-0.499984740745262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1"/>
      <color theme="5"/>
      <name val="Arial"/>
      <family val="2"/>
      <scheme val="minor"/>
    </font>
    <font>
      <sz val="14"/>
      <color rgb="FF000000"/>
      <name val="Arial"/>
      <family val="2"/>
    </font>
    <font>
      <sz val="1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1F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2" fillId="4" borderId="0" applyNumberFormat="0" applyBorder="0" applyAlignment="0" applyProtection="0"/>
    <xf numFmtId="0" fontId="14" fillId="5" borderId="8" applyNumberFormat="0" applyFont="0" applyAlignment="0" applyProtection="0"/>
  </cellStyleXfs>
  <cellXfs count="73">
    <xf numFmtId="0" fontId="0" fillId="0" borderId="0" xfId="0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164" fontId="3" fillId="2" borderId="5" xfId="0" applyNumberFormat="1" applyFont="1" applyFill="1" applyBorder="1"/>
    <xf numFmtId="0" fontId="3" fillId="2" borderId="5" xfId="0" applyFont="1" applyFill="1" applyBorder="1"/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5" fillId="0" borderId="5" xfId="0" applyFont="1" applyBorder="1"/>
    <xf numFmtId="0" fontId="5" fillId="0" borderId="0" xfId="0" applyFont="1"/>
    <xf numFmtId="164" fontId="0" fillId="3" borderId="5" xfId="0" applyNumberFormat="1" applyFill="1" applyBorder="1"/>
    <xf numFmtId="0" fontId="0" fillId="3" borderId="5" xfId="0" applyFill="1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0" xfId="0" applyNumberFormat="1"/>
    <xf numFmtId="0" fontId="10" fillId="0" borderId="0" xfId="0" applyFont="1"/>
    <xf numFmtId="0" fontId="0" fillId="0" borderId="7" xfId="0" applyBorder="1"/>
    <xf numFmtId="164" fontId="11" fillId="2" borderId="0" xfId="0" applyNumberFormat="1" applyFont="1" applyFill="1"/>
    <xf numFmtId="0" fontId="1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1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165" fontId="13" fillId="6" borderId="0" xfId="1" applyNumberFormat="1" applyFont="1" applyFill="1" applyAlignment="1"/>
    <xf numFmtId="165" fontId="19" fillId="6" borderId="0" xfId="0" applyNumberFormat="1" applyFont="1" applyFill="1"/>
    <xf numFmtId="0" fontId="0" fillId="0" borderId="3" xfId="0" applyBorder="1" applyAlignment="1">
      <alignment wrapText="1"/>
    </xf>
    <xf numFmtId="0" fontId="0" fillId="0" borderId="3" xfId="0" applyBorder="1"/>
    <xf numFmtId="164" fontId="22" fillId="8" borderId="3" xfId="0" applyNumberFormat="1" applyFont="1" applyFill="1" applyBorder="1"/>
    <xf numFmtId="0" fontId="22" fillId="8" borderId="3" xfId="0" applyFont="1" applyFill="1" applyBorder="1"/>
    <xf numFmtId="0" fontId="0" fillId="0" borderId="4" xfId="0" applyBorder="1"/>
    <xf numFmtId="0" fontId="20" fillId="0" borderId="5" xfId="0" applyFont="1" applyBorder="1" applyAlignment="1">
      <alignment horizontal="center" vertical="center" wrapText="1"/>
    </xf>
    <xf numFmtId="0" fontId="18" fillId="7" borderId="5" xfId="2" applyFont="1" applyFill="1" applyBorder="1" applyAlignment="1"/>
    <xf numFmtId="0" fontId="0" fillId="7" borderId="5" xfId="2" applyFont="1" applyFill="1" applyBorder="1" applyAlignment="1"/>
    <xf numFmtId="164" fontId="0" fillId="7" borderId="5" xfId="2" applyNumberFormat="1" applyFont="1" applyFill="1" applyBorder="1" applyAlignment="1"/>
    <xf numFmtId="164" fontId="0" fillId="0" borderId="5" xfId="0" applyNumberFormat="1" applyBorder="1"/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/>
    <xf numFmtId="164" fontId="16" fillId="8" borderId="0" xfId="0" applyNumberFormat="1" applyFont="1" applyFill="1"/>
    <xf numFmtId="0" fontId="15" fillId="9" borderId="5" xfId="2" applyFont="1" applyFill="1" applyBorder="1"/>
    <xf numFmtId="0" fontId="17" fillId="8" borderId="5" xfId="2" applyFont="1" applyFill="1" applyBorder="1" applyAlignment="1">
      <alignment vertical="center"/>
    </xf>
    <xf numFmtId="0" fontId="0" fillId="0" borderId="0" xfId="2" applyFont="1" applyFill="1" applyBorder="1"/>
    <xf numFmtId="0" fontId="20" fillId="0" borderId="5" xfId="0" applyFont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 wrapText="1"/>
    </xf>
    <xf numFmtId="0" fontId="24" fillId="9" borderId="5" xfId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26" fillId="14" borderId="12" xfId="0" applyFont="1" applyFill="1" applyBorder="1" applyAlignment="1">
      <alignment horizontal="center" vertical="center" wrapText="1" readingOrder="2"/>
    </xf>
    <xf numFmtId="0" fontId="27" fillId="14" borderId="12" xfId="0" applyFont="1" applyFill="1" applyBorder="1" applyAlignment="1">
      <alignment horizontal="left" wrapText="1" readingOrder="2"/>
    </xf>
    <xf numFmtId="0" fontId="27" fillId="14" borderId="12" xfId="0" applyFont="1" applyFill="1" applyBorder="1" applyAlignment="1">
      <alignment horizontal="right" wrapText="1" readingOrder="2"/>
    </xf>
    <xf numFmtId="0" fontId="6" fillId="0" borderId="0" xfId="0" applyFont="1" applyAlignment="1">
      <alignment horizontal="right"/>
    </xf>
    <xf numFmtId="0" fontId="20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14" fontId="21" fillId="0" borderId="10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/>
    </xf>
    <xf numFmtId="14" fontId="25" fillId="0" borderId="0" xfId="0" applyNumberFormat="1" applyFont="1" applyAlignment="1">
      <alignment horizontal="right" wrapText="1"/>
    </xf>
    <xf numFmtId="0" fontId="20" fillId="0" borderId="5" xfId="0" applyFont="1" applyBorder="1" applyAlignment="1">
      <alignment horizontal="center" vertical="center"/>
    </xf>
    <xf numFmtId="14" fontId="21" fillId="0" borderId="0" xfId="0" applyNumberFormat="1" applyFont="1" applyAlignment="1">
      <alignment horizontal="right" wrapText="1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3">
    <cellStyle name="Normal" xfId="0" builtinId="0"/>
    <cellStyle name="הערה" xfId="2" builtinId="10"/>
    <cellStyle name="טוב" xfId="1" builtinId="2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109905</xdr:colOff>
      <xdr:row>3</xdr:row>
      <xdr:rowOff>190498</xdr:rowOff>
    </xdr:from>
    <xdr:to>
      <xdr:col>17</xdr:col>
      <xdr:colOff>329711</xdr:colOff>
      <xdr:row>22</xdr:row>
      <xdr:rowOff>80595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931068-E290-44A5-97CF-C2D044AD937F}"/>
            </a:ext>
          </a:extLst>
        </xdr:cNvPr>
        <xdr:cNvSpPr txBox="1"/>
      </xdr:nvSpPr>
      <xdr:spPr>
        <a:xfrm>
          <a:off x="9952760424" y="791306"/>
          <a:ext cx="2982056" cy="364148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S01 Gan Leumi Arbel to Kfar Hitim 6.3Km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S02 Kfar Hitim to Lavi 12.2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S03 Lave to Yaar Bet Keshet 6.9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S04 Yaar Bet Keshet to Zipporit 10.3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S05 Zipporit to Gan Leumi Zippori 7.3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S06 Gan Leumi Zippori to HaSolelim 7.1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S07 HaSolelim to Zarzir 8.7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S08 Zarir to Havat Hatavlinim 7.6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S09 Havat Hatavlinim to Kfar Tikva 13.0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S10 Kfar Tikva to Kfar Yehoshua 8.4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S11 Kfar Yehoshua to Ein Reyhannya 12.9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S12 Ein Reyhannya</a:t>
          </a:r>
          <a:r>
            <a:rPr lang="en-US" sz="1100" b="1" baseline="0">
              <a:solidFill>
                <a:schemeClr val="bg1"/>
              </a:solidFill>
              <a:effectLst/>
            </a:rPr>
            <a:t> </a:t>
          </a:r>
          <a:r>
            <a:rPr lang="en-US" sz="1100" b="1">
              <a:solidFill>
                <a:schemeClr val="bg1"/>
              </a:solidFill>
              <a:effectLst/>
            </a:rPr>
            <a:t>to Galed 11.0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S13 Galed to Mishmar HaEmek 9.9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S14 Mishmar HaEmek to HaZorea 11.6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S15 HaZorea to HaYogev 11.4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S16 HaYogev to Kfar Baruch 9.7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S17- Kfar Baruch to Gvat 8.0Km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S18 Gvat to Timrat FINISH 12.2 Km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581025</xdr:colOff>
      <xdr:row>10</xdr:row>
      <xdr:rowOff>85725</xdr:rowOff>
    </xdr:from>
    <xdr:to>
      <xdr:col>15</xdr:col>
      <xdr:colOff>676275</xdr:colOff>
      <xdr:row>20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4841025" y="2171700"/>
          <a:ext cx="24193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he-IL" sz="4000">
              <a:solidFill>
                <a:srgbClr val="FF0000"/>
              </a:solidFill>
            </a:rPr>
            <a:t>אופציה</a:t>
          </a:r>
          <a:r>
            <a:rPr lang="he-IL" sz="4000" baseline="0">
              <a:solidFill>
                <a:srgbClr val="FF0000"/>
              </a:solidFill>
            </a:rPr>
            <a:t> - </a:t>
          </a:r>
        </a:p>
        <a:p>
          <a:pPr algn="r" rtl="1"/>
          <a:r>
            <a:rPr lang="he-IL" sz="4000" baseline="0">
              <a:solidFill>
                <a:srgbClr val="FF0000"/>
              </a:solidFill>
            </a:rPr>
            <a:t>לא להשתמש</a:t>
          </a:r>
          <a:endParaRPr lang="he-IL" sz="4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W35"/>
  <sheetViews>
    <sheetView rightToLeft="1" topLeftCell="B1" zoomScale="130" zoomScaleNormal="130" workbookViewId="0">
      <selection activeCell="B22" sqref="B22"/>
    </sheetView>
  </sheetViews>
  <sheetFormatPr defaultRowHeight="14.25" x14ac:dyDescent="0.2"/>
  <cols>
    <col min="1" max="1" width="0" hidden="1" customWidth="1"/>
    <col min="3" max="3" width="15.875" style="9" customWidth="1"/>
    <col min="4" max="4" width="12" customWidth="1"/>
    <col min="5" max="5" width="11.125" customWidth="1"/>
    <col min="6" max="6" width="15.125" customWidth="1"/>
    <col min="7" max="7" width="15" bestFit="1" customWidth="1"/>
    <col min="8" max="8" width="12.25" bestFit="1" customWidth="1"/>
    <col min="9" max="9" width="12.25" customWidth="1"/>
    <col min="10" max="10" width="13.75" customWidth="1"/>
    <col min="11" max="11" width="13.25" customWidth="1"/>
    <col min="12" max="13" width="13.25" hidden="1" customWidth="1"/>
    <col min="14" max="14" width="13.25" customWidth="1"/>
    <col min="17" max="17" width="9.875" customWidth="1"/>
    <col min="18" max="18" width="9.25" customWidth="1"/>
    <col min="19" max="19" width="10" customWidth="1"/>
    <col min="20" max="20" width="11.75" customWidth="1"/>
    <col min="21" max="21" width="9" hidden="1" customWidth="1"/>
    <col min="22" max="22" width="10.75" bestFit="1" customWidth="1"/>
  </cols>
  <sheetData>
    <row r="1" spans="1:23" x14ac:dyDescent="0.2">
      <c r="S1" s="20"/>
    </row>
    <row r="2" spans="1:23" ht="17.25" customHeight="1" x14ac:dyDescent="0.25">
      <c r="B2" s="61">
        <v>44887</v>
      </c>
      <c r="C2" s="61"/>
      <c r="D2" s="61"/>
      <c r="E2" s="61"/>
      <c r="F2" s="61"/>
      <c r="G2" s="61"/>
      <c r="H2" s="58" t="s">
        <v>89</v>
      </c>
      <c r="I2" s="58"/>
      <c r="J2" s="58"/>
      <c r="K2" s="58"/>
      <c r="P2" s="6"/>
    </row>
    <row r="3" spans="1:23" ht="15" x14ac:dyDescent="0.25">
      <c r="A3" t="s">
        <v>0</v>
      </c>
      <c r="B3" s="59" t="s">
        <v>11</v>
      </c>
      <c r="C3" s="59" t="s">
        <v>1</v>
      </c>
      <c r="D3" s="59" t="s">
        <v>2</v>
      </c>
      <c r="E3" s="59" t="s">
        <v>3</v>
      </c>
      <c r="F3" s="59" t="s">
        <v>95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29"/>
      <c r="M3" s="29"/>
      <c r="N3" s="27"/>
    </row>
    <row r="4" spans="1:23" ht="15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29" t="s">
        <v>75</v>
      </c>
      <c r="M4" s="29" t="s">
        <v>76</v>
      </c>
      <c r="N4" s="27"/>
      <c r="W4" s="9"/>
    </row>
    <row r="5" spans="1:23" ht="15.75" x14ac:dyDescent="0.25">
      <c r="A5">
        <f>F5 +H5/100</f>
        <v>7.3</v>
      </c>
      <c r="B5" s="38">
        <v>1</v>
      </c>
      <c r="C5" s="38" t="s">
        <v>94</v>
      </c>
      <c r="D5" s="38">
        <v>1</v>
      </c>
      <c r="E5" s="38">
        <v>1</v>
      </c>
      <c r="F5" s="39">
        <v>6.3</v>
      </c>
      <c r="G5" s="39">
        <f>F5</f>
        <v>6.3</v>
      </c>
      <c r="H5" s="39">
        <v>100</v>
      </c>
      <c r="I5" s="39">
        <v>204</v>
      </c>
      <c r="J5" s="39">
        <f>H5-I5</f>
        <v>-104</v>
      </c>
      <c r="K5" s="40" t="s">
        <v>18</v>
      </c>
      <c r="L5" s="30">
        <v>0.29166666666666669</v>
      </c>
      <c r="M5" s="30">
        <v>0.58333333333333337</v>
      </c>
      <c r="W5" s="17"/>
    </row>
    <row r="6" spans="1:23" ht="15.75" x14ac:dyDescent="0.25">
      <c r="A6">
        <f t="shared" ref="A6:A22" si="0">F6 +H6/100</f>
        <v>15.59</v>
      </c>
      <c r="B6" s="14">
        <v>2</v>
      </c>
      <c r="C6" s="14" t="s">
        <v>90</v>
      </c>
      <c r="D6" s="14">
        <v>2</v>
      </c>
      <c r="E6" s="14">
        <v>2</v>
      </c>
      <c r="F6" s="14">
        <v>12.2</v>
      </c>
      <c r="G6" s="14">
        <f t="shared" ref="G6" si="1">G5+F6</f>
        <v>18.5</v>
      </c>
      <c r="H6" s="14">
        <v>339</v>
      </c>
      <c r="I6" s="14">
        <v>131</v>
      </c>
      <c r="J6" s="14">
        <f t="shared" ref="J6:J22" si="2">H6-I6</f>
        <v>208</v>
      </c>
      <c r="K6" s="14" t="s">
        <v>71</v>
      </c>
      <c r="L6" s="31">
        <v>0.40625</v>
      </c>
      <c r="M6" s="31">
        <v>0.625</v>
      </c>
      <c r="W6" s="17"/>
    </row>
    <row r="7" spans="1:23" ht="15.75" x14ac:dyDescent="0.25">
      <c r="A7">
        <f t="shared" si="0"/>
        <v>7.96</v>
      </c>
      <c r="B7" s="38">
        <v>3</v>
      </c>
      <c r="C7" s="40" t="s">
        <v>92</v>
      </c>
      <c r="D7" s="40">
        <v>3</v>
      </c>
      <c r="E7" s="40">
        <v>3</v>
      </c>
      <c r="F7" s="40">
        <v>6.8</v>
      </c>
      <c r="G7" s="40">
        <f t="shared" ref="G7" si="3">G6+F7</f>
        <v>25.3</v>
      </c>
      <c r="H7" s="40">
        <v>116</v>
      </c>
      <c r="I7" s="40">
        <v>114</v>
      </c>
      <c r="J7" s="40">
        <f t="shared" ref="J7" si="4">H7-I7</f>
        <v>2</v>
      </c>
      <c r="K7" s="40" t="s">
        <v>18</v>
      </c>
      <c r="L7" s="31">
        <v>0.42708333333333331</v>
      </c>
      <c r="M7" s="31">
        <v>0.64583333333333337</v>
      </c>
      <c r="W7" s="17"/>
    </row>
    <row r="8" spans="1:23" ht="15.75" x14ac:dyDescent="0.25">
      <c r="A8">
        <f t="shared" si="0"/>
        <v>11.25</v>
      </c>
      <c r="B8" s="14">
        <v>4</v>
      </c>
      <c r="C8" s="14" t="s">
        <v>81</v>
      </c>
      <c r="D8" s="14">
        <v>4</v>
      </c>
      <c r="E8" s="14">
        <v>4</v>
      </c>
      <c r="F8" s="14">
        <v>10.3</v>
      </c>
      <c r="G8" s="14">
        <f t="shared" ref="G8:G22" si="5">G7+F8</f>
        <v>35.6</v>
      </c>
      <c r="H8" s="14">
        <v>95</v>
      </c>
      <c r="I8" s="14">
        <v>143</v>
      </c>
      <c r="J8" s="14">
        <f t="shared" ref="J8:J21" si="6">H8-I8</f>
        <v>-48</v>
      </c>
      <c r="K8" s="14" t="s">
        <v>18</v>
      </c>
      <c r="L8" s="31">
        <v>0.47916666666666669</v>
      </c>
      <c r="M8" s="31">
        <v>0.6875</v>
      </c>
      <c r="W8" s="17"/>
    </row>
    <row r="9" spans="1:23" ht="15.75" x14ac:dyDescent="0.25">
      <c r="A9">
        <f t="shared" si="0"/>
        <v>9.58</v>
      </c>
      <c r="B9" s="38">
        <v>5</v>
      </c>
      <c r="C9" s="40" t="s">
        <v>82</v>
      </c>
      <c r="D9" s="40">
        <v>5</v>
      </c>
      <c r="E9" s="40">
        <v>5</v>
      </c>
      <c r="F9" s="40">
        <v>7.35</v>
      </c>
      <c r="G9" s="40">
        <f t="shared" si="5"/>
        <v>42.95</v>
      </c>
      <c r="H9" s="40">
        <v>223</v>
      </c>
      <c r="I9" s="40">
        <v>148</v>
      </c>
      <c r="J9" s="40">
        <f t="shared" si="6"/>
        <v>75</v>
      </c>
      <c r="K9" s="40" t="s">
        <v>23</v>
      </c>
      <c r="L9" s="31">
        <v>0.54166666666666663</v>
      </c>
      <c r="M9" s="31">
        <v>0.72916666666666663</v>
      </c>
      <c r="W9" s="17"/>
    </row>
    <row r="10" spans="1:23" ht="15.75" x14ac:dyDescent="0.25">
      <c r="A10">
        <f t="shared" si="0"/>
        <v>8.85</v>
      </c>
      <c r="B10" s="14">
        <v>6</v>
      </c>
      <c r="C10" s="14" t="s">
        <v>91</v>
      </c>
      <c r="D10" s="14">
        <v>6</v>
      </c>
      <c r="E10" s="14">
        <v>6</v>
      </c>
      <c r="F10" s="14">
        <v>7.2</v>
      </c>
      <c r="G10" s="14">
        <f t="shared" si="5"/>
        <v>50.150000000000006</v>
      </c>
      <c r="H10" s="14">
        <v>165</v>
      </c>
      <c r="I10" s="14">
        <v>223</v>
      </c>
      <c r="J10" s="14">
        <f t="shared" si="6"/>
        <v>-58</v>
      </c>
      <c r="K10" s="13" t="s">
        <v>23</v>
      </c>
      <c r="L10" s="31">
        <v>0.58333333333333337</v>
      </c>
      <c r="M10" s="31">
        <v>0.77083333333333337</v>
      </c>
      <c r="W10" s="17"/>
    </row>
    <row r="11" spans="1:23" ht="15.75" x14ac:dyDescent="0.25">
      <c r="A11">
        <f t="shared" si="0"/>
        <v>10.479999999999999</v>
      </c>
      <c r="B11" s="38">
        <v>7</v>
      </c>
      <c r="C11" s="40" t="s">
        <v>33</v>
      </c>
      <c r="D11" s="40">
        <v>1</v>
      </c>
      <c r="E11" s="40">
        <v>7</v>
      </c>
      <c r="F11" s="40">
        <v>8.6999999999999993</v>
      </c>
      <c r="G11" s="40">
        <f t="shared" si="5"/>
        <v>58.850000000000009</v>
      </c>
      <c r="H11" s="40">
        <v>178</v>
      </c>
      <c r="I11" s="40">
        <v>189</v>
      </c>
      <c r="J11" s="40">
        <f t="shared" si="6"/>
        <v>-11</v>
      </c>
      <c r="K11" s="40" t="s">
        <v>23</v>
      </c>
      <c r="L11" s="31">
        <v>0.625</v>
      </c>
      <c r="M11" s="31">
        <v>0.80208333333333337</v>
      </c>
      <c r="W11" s="17"/>
    </row>
    <row r="12" spans="1:23" ht="15" x14ac:dyDescent="0.2">
      <c r="A12">
        <f t="shared" si="0"/>
        <v>8.5499999999999989</v>
      </c>
      <c r="B12" s="14">
        <v>8</v>
      </c>
      <c r="C12" s="14" t="s">
        <v>34</v>
      </c>
      <c r="D12" s="14">
        <v>2</v>
      </c>
      <c r="E12" s="14">
        <v>8</v>
      </c>
      <c r="F12" s="14">
        <v>7.6</v>
      </c>
      <c r="G12" s="14">
        <f t="shared" si="5"/>
        <v>66.45</v>
      </c>
      <c r="H12" s="14">
        <v>95</v>
      </c>
      <c r="I12" s="14">
        <v>145</v>
      </c>
      <c r="J12" s="14">
        <f t="shared" si="6"/>
        <v>-50</v>
      </c>
      <c r="K12" s="13" t="s">
        <v>18</v>
      </c>
      <c r="L12" s="31">
        <v>0.66666666666666663</v>
      </c>
      <c r="M12" s="31">
        <v>0.875</v>
      </c>
      <c r="Q12" s="7"/>
    </row>
    <row r="13" spans="1:23" ht="15" x14ac:dyDescent="0.2">
      <c r="A13">
        <f t="shared" si="0"/>
        <v>15.58</v>
      </c>
      <c r="B13" s="38">
        <v>9</v>
      </c>
      <c r="C13" s="40" t="s">
        <v>83</v>
      </c>
      <c r="D13" s="40">
        <v>3</v>
      </c>
      <c r="E13" s="40">
        <v>9</v>
      </c>
      <c r="F13" s="40">
        <v>13</v>
      </c>
      <c r="G13" s="40">
        <f t="shared" si="5"/>
        <v>79.45</v>
      </c>
      <c r="H13" s="40">
        <v>258</v>
      </c>
      <c r="I13" s="40">
        <v>273</v>
      </c>
      <c r="J13" s="40">
        <f t="shared" si="6"/>
        <v>-15</v>
      </c>
      <c r="K13" s="40" t="s">
        <v>21</v>
      </c>
      <c r="L13" s="31">
        <v>0.69791666666666663</v>
      </c>
      <c r="M13" s="31">
        <v>0.91666666666666663</v>
      </c>
    </row>
    <row r="14" spans="1:23" ht="15" x14ac:dyDescent="0.2">
      <c r="A14">
        <f t="shared" si="0"/>
        <v>8.9700000000000006</v>
      </c>
      <c r="B14" s="14">
        <v>10</v>
      </c>
      <c r="C14" s="14" t="s">
        <v>36</v>
      </c>
      <c r="D14" s="14">
        <v>4</v>
      </c>
      <c r="E14" s="14">
        <v>10</v>
      </c>
      <c r="F14" s="14">
        <v>8.4</v>
      </c>
      <c r="G14" s="14">
        <f t="shared" si="5"/>
        <v>87.850000000000009</v>
      </c>
      <c r="H14" s="14">
        <v>57</v>
      </c>
      <c r="I14" s="14">
        <v>154</v>
      </c>
      <c r="J14" s="14">
        <f t="shared" si="6"/>
        <v>-97</v>
      </c>
      <c r="K14" s="13" t="s">
        <v>18</v>
      </c>
      <c r="L14" s="31">
        <v>0.72916666666666663</v>
      </c>
      <c r="M14" s="31">
        <v>0.97916666666666663</v>
      </c>
    </row>
    <row r="15" spans="1:23" ht="15" x14ac:dyDescent="0.2">
      <c r="A15">
        <f t="shared" si="0"/>
        <v>16.22</v>
      </c>
      <c r="B15" s="38">
        <v>11</v>
      </c>
      <c r="C15" s="40" t="s">
        <v>37</v>
      </c>
      <c r="D15" s="40">
        <v>5</v>
      </c>
      <c r="E15" s="40">
        <v>11</v>
      </c>
      <c r="F15" s="40">
        <v>12.9</v>
      </c>
      <c r="G15" s="40">
        <f t="shared" si="5"/>
        <v>100.75000000000001</v>
      </c>
      <c r="H15" s="40">
        <v>332</v>
      </c>
      <c r="I15" s="40">
        <v>156</v>
      </c>
      <c r="J15" s="40">
        <f t="shared" si="6"/>
        <v>176</v>
      </c>
      <c r="K15" s="40" t="s">
        <v>71</v>
      </c>
      <c r="L15" s="31">
        <v>0.78125</v>
      </c>
      <c r="M15" s="31">
        <v>5.2083333333333336E-2</v>
      </c>
    </row>
    <row r="16" spans="1:23" ht="15" x14ac:dyDescent="0.2">
      <c r="A16">
        <f t="shared" si="0"/>
        <v>13.61</v>
      </c>
      <c r="B16" s="14">
        <v>12</v>
      </c>
      <c r="C16" s="14" t="s">
        <v>93</v>
      </c>
      <c r="D16" s="14">
        <v>6</v>
      </c>
      <c r="E16" s="14">
        <v>12</v>
      </c>
      <c r="F16" s="14">
        <v>11</v>
      </c>
      <c r="G16" s="14">
        <f t="shared" si="5"/>
        <v>111.75000000000001</v>
      </c>
      <c r="H16" s="14">
        <v>261</v>
      </c>
      <c r="I16" s="14">
        <v>322</v>
      </c>
      <c r="J16" s="14">
        <f t="shared" si="6"/>
        <v>-61</v>
      </c>
      <c r="K16" s="14" t="s">
        <v>23</v>
      </c>
      <c r="L16" s="31">
        <v>0.8125</v>
      </c>
      <c r="M16" s="31">
        <v>9.375E-2</v>
      </c>
    </row>
    <row r="17" spans="1:13" ht="15" x14ac:dyDescent="0.2">
      <c r="A17">
        <f t="shared" si="0"/>
        <v>12.32</v>
      </c>
      <c r="B17" s="38">
        <v>13</v>
      </c>
      <c r="C17" s="40" t="s">
        <v>86</v>
      </c>
      <c r="D17" s="40">
        <v>1</v>
      </c>
      <c r="E17" s="40">
        <v>13</v>
      </c>
      <c r="F17" s="40">
        <v>9.9</v>
      </c>
      <c r="G17" s="40">
        <f t="shared" si="5"/>
        <v>121.65000000000002</v>
      </c>
      <c r="H17" s="40">
        <v>242</v>
      </c>
      <c r="I17" s="40">
        <v>241</v>
      </c>
      <c r="J17" s="40">
        <f t="shared" si="6"/>
        <v>1</v>
      </c>
      <c r="K17" s="40" t="s">
        <v>28</v>
      </c>
      <c r="L17" s="31">
        <v>0.84375</v>
      </c>
      <c r="M17" s="31">
        <v>0.13541666666666666</v>
      </c>
    </row>
    <row r="18" spans="1:13" ht="15" x14ac:dyDescent="0.2">
      <c r="A18">
        <f t="shared" si="0"/>
        <v>14.35</v>
      </c>
      <c r="B18" s="14">
        <v>14</v>
      </c>
      <c r="C18" s="14" t="s">
        <v>87</v>
      </c>
      <c r="D18" s="14">
        <v>2</v>
      </c>
      <c r="E18" s="14">
        <v>14</v>
      </c>
      <c r="F18" s="14">
        <v>11.6</v>
      </c>
      <c r="G18" s="14">
        <f t="shared" si="5"/>
        <v>133.25000000000003</v>
      </c>
      <c r="H18" s="14">
        <v>275</v>
      </c>
      <c r="I18" s="14">
        <v>370</v>
      </c>
      <c r="J18" s="14">
        <f t="shared" si="6"/>
        <v>-95</v>
      </c>
      <c r="K18" s="14" t="s">
        <v>28</v>
      </c>
      <c r="L18" s="31">
        <v>0.86458333333333337</v>
      </c>
      <c r="M18" s="31">
        <v>0.16666666666666669</v>
      </c>
    </row>
    <row r="19" spans="1:13" ht="15" x14ac:dyDescent="0.2">
      <c r="A19">
        <f t="shared" si="0"/>
        <v>12.71</v>
      </c>
      <c r="B19" s="38">
        <v>15</v>
      </c>
      <c r="C19" s="40" t="s">
        <v>68</v>
      </c>
      <c r="D19" s="40">
        <v>3</v>
      </c>
      <c r="E19" s="40">
        <v>15</v>
      </c>
      <c r="F19" s="40">
        <v>11.4</v>
      </c>
      <c r="G19" s="40">
        <f t="shared" si="5"/>
        <v>144.65000000000003</v>
      </c>
      <c r="H19" s="40">
        <v>131</v>
      </c>
      <c r="I19" s="40">
        <v>84</v>
      </c>
      <c r="J19" s="40">
        <f t="shared" si="6"/>
        <v>47</v>
      </c>
      <c r="K19" s="40" t="s">
        <v>20</v>
      </c>
      <c r="L19" s="31">
        <v>0.89583333333333337</v>
      </c>
      <c r="M19" s="31">
        <v>0.22916666666666666</v>
      </c>
    </row>
    <row r="20" spans="1:13" ht="15" x14ac:dyDescent="0.2">
      <c r="A20">
        <f t="shared" si="0"/>
        <v>10.44</v>
      </c>
      <c r="B20" s="14">
        <v>16</v>
      </c>
      <c r="C20" s="14" t="s">
        <v>88</v>
      </c>
      <c r="D20" s="14">
        <v>4</v>
      </c>
      <c r="E20" s="14">
        <v>16</v>
      </c>
      <c r="F20" s="14">
        <v>9.6999999999999993</v>
      </c>
      <c r="G20" s="14">
        <f t="shared" si="5"/>
        <v>154.35000000000002</v>
      </c>
      <c r="H20" s="14">
        <v>74</v>
      </c>
      <c r="I20" s="14">
        <v>106</v>
      </c>
      <c r="J20" s="14">
        <f t="shared" si="6"/>
        <v>-32</v>
      </c>
      <c r="K20" s="13" t="s">
        <v>18</v>
      </c>
      <c r="L20" s="31">
        <v>0.9375</v>
      </c>
      <c r="M20" s="31">
        <v>0.28125</v>
      </c>
    </row>
    <row r="21" spans="1:13" ht="15" x14ac:dyDescent="0.2">
      <c r="A21">
        <f t="shared" si="0"/>
        <v>8.66</v>
      </c>
      <c r="B21" s="38">
        <v>17</v>
      </c>
      <c r="C21" s="40" t="s">
        <v>51</v>
      </c>
      <c r="D21" s="40">
        <v>5</v>
      </c>
      <c r="E21" s="40">
        <v>17</v>
      </c>
      <c r="F21" s="40">
        <v>8.0500000000000007</v>
      </c>
      <c r="G21" s="40">
        <f t="shared" si="5"/>
        <v>162.40000000000003</v>
      </c>
      <c r="H21" s="40">
        <v>61</v>
      </c>
      <c r="I21" s="40">
        <v>44</v>
      </c>
      <c r="J21" s="40">
        <f t="shared" si="6"/>
        <v>17</v>
      </c>
      <c r="K21" s="40" t="s">
        <v>18</v>
      </c>
      <c r="L21" s="31">
        <v>0.95833333333333337</v>
      </c>
      <c r="M21" s="31">
        <v>0.32291666666666669</v>
      </c>
    </row>
    <row r="22" spans="1:13" ht="15" x14ac:dyDescent="0.2">
      <c r="A22">
        <f t="shared" si="0"/>
        <v>15.129999999999999</v>
      </c>
      <c r="B22" s="14">
        <v>18</v>
      </c>
      <c r="C22" s="14" t="s">
        <v>70</v>
      </c>
      <c r="D22" s="14">
        <v>6</v>
      </c>
      <c r="E22" s="14">
        <v>18</v>
      </c>
      <c r="F22" s="14">
        <v>12.2</v>
      </c>
      <c r="G22" s="14">
        <f t="shared" si="5"/>
        <v>174.60000000000002</v>
      </c>
      <c r="H22" s="14">
        <v>293</v>
      </c>
      <c r="I22" s="14">
        <v>236</v>
      </c>
      <c r="J22" s="14">
        <f t="shared" si="2"/>
        <v>57</v>
      </c>
      <c r="K22" s="14" t="s">
        <v>21</v>
      </c>
      <c r="L22" s="31">
        <v>0</v>
      </c>
      <c r="M22" s="31">
        <v>0.375</v>
      </c>
    </row>
    <row r="23" spans="1:13" ht="15" x14ac:dyDescent="0.2">
      <c r="B23" s="38">
        <v>19</v>
      </c>
      <c r="C23" s="38" t="s">
        <v>38</v>
      </c>
      <c r="D23" s="38"/>
      <c r="E23" s="38"/>
      <c r="F23" s="38"/>
      <c r="G23" s="38"/>
      <c r="H23" s="38"/>
      <c r="I23" s="38"/>
      <c r="J23" s="38"/>
      <c r="K23" s="38"/>
      <c r="L23" s="31">
        <v>4.1666666666666664E-2</v>
      </c>
      <c r="M23" s="31">
        <v>0.41666666666666669</v>
      </c>
    </row>
    <row r="24" spans="1:13" ht="15.75" x14ac:dyDescent="0.25">
      <c r="C24" s="32"/>
      <c r="D24" s="33"/>
      <c r="E24" s="33"/>
      <c r="F24" s="34">
        <f>SUM(F5:F22)</f>
        <v>174.60000000000002</v>
      </c>
      <c r="G24" s="35"/>
      <c r="H24" s="35">
        <f>SUM(H5:H23)</f>
        <v>3295</v>
      </c>
      <c r="I24" s="35">
        <f>SUM(I5:I22)</f>
        <v>3283</v>
      </c>
      <c r="J24" s="35">
        <f>SUM(J5:J22)</f>
        <v>12</v>
      </c>
      <c r="K24" s="36"/>
    </row>
    <row r="27" spans="1:13" ht="15.75" x14ac:dyDescent="0.25">
      <c r="D27" s="60" t="s">
        <v>9</v>
      </c>
      <c r="E27" s="60"/>
      <c r="F27" s="60"/>
      <c r="G27" s="60"/>
      <c r="H27" s="16" t="s">
        <v>10</v>
      </c>
    </row>
    <row r="28" spans="1:13" ht="30" x14ac:dyDescent="0.2">
      <c r="D28" s="42" t="s">
        <v>2</v>
      </c>
      <c r="E28" s="42" t="s">
        <v>12</v>
      </c>
      <c r="F28" s="42" t="s">
        <v>13</v>
      </c>
      <c r="G28" s="42" t="s">
        <v>14</v>
      </c>
      <c r="H28" s="42" t="s">
        <v>15</v>
      </c>
      <c r="I28" s="42" t="s">
        <v>16</v>
      </c>
    </row>
    <row r="29" spans="1:13" ht="15" x14ac:dyDescent="0.25">
      <c r="D29" s="2">
        <v>1</v>
      </c>
      <c r="E29" s="41">
        <f t="shared" ref="E29:E34" si="7">F5+F11+F17</f>
        <v>24.9</v>
      </c>
      <c r="F29" s="2">
        <f t="shared" ref="F29:G34" si="8">H5+H11+H17</f>
        <v>520</v>
      </c>
      <c r="G29" s="2">
        <f t="shared" si="8"/>
        <v>634</v>
      </c>
      <c r="H29" s="2">
        <f>F29-G29</f>
        <v>-114</v>
      </c>
      <c r="I29" s="43" t="s">
        <v>19</v>
      </c>
    </row>
    <row r="30" spans="1:13" ht="15" x14ac:dyDescent="0.25">
      <c r="D30" s="2">
        <v>2</v>
      </c>
      <c r="E30" s="41">
        <f t="shared" si="7"/>
        <v>31.4</v>
      </c>
      <c r="F30" s="2">
        <f t="shared" si="8"/>
        <v>709</v>
      </c>
      <c r="G30" s="2">
        <f t="shared" si="8"/>
        <v>646</v>
      </c>
      <c r="H30" s="2">
        <f t="shared" ref="H30:H32" si="9">F30-G30</f>
        <v>63</v>
      </c>
      <c r="I30" s="43" t="s">
        <v>23</v>
      </c>
    </row>
    <row r="31" spans="1:13" ht="15" x14ac:dyDescent="0.25">
      <c r="D31" s="2">
        <v>3</v>
      </c>
      <c r="E31" s="41">
        <f t="shared" si="7"/>
        <v>31.200000000000003</v>
      </c>
      <c r="F31" s="2">
        <f t="shared" si="8"/>
        <v>505</v>
      </c>
      <c r="G31" s="2">
        <f t="shared" si="8"/>
        <v>471</v>
      </c>
      <c r="H31" s="2">
        <f t="shared" si="9"/>
        <v>34</v>
      </c>
      <c r="I31" s="43" t="s">
        <v>21</v>
      </c>
    </row>
    <row r="32" spans="1:13" ht="15" x14ac:dyDescent="0.25">
      <c r="D32" s="2">
        <v>4</v>
      </c>
      <c r="E32" s="41">
        <f t="shared" si="7"/>
        <v>28.400000000000002</v>
      </c>
      <c r="F32" s="2">
        <f t="shared" si="8"/>
        <v>226</v>
      </c>
      <c r="G32" s="2">
        <f t="shared" si="8"/>
        <v>403</v>
      </c>
      <c r="H32" s="2">
        <f t="shared" si="9"/>
        <v>-177</v>
      </c>
      <c r="I32" s="45" t="s">
        <v>18</v>
      </c>
    </row>
    <row r="33" spans="4:9" ht="15" x14ac:dyDescent="0.25">
      <c r="D33" s="2">
        <v>5</v>
      </c>
      <c r="E33" s="41">
        <f t="shared" si="7"/>
        <v>28.3</v>
      </c>
      <c r="F33" s="2">
        <f t="shared" si="8"/>
        <v>616</v>
      </c>
      <c r="G33" s="2">
        <f t="shared" si="8"/>
        <v>348</v>
      </c>
      <c r="H33" s="2">
        <f>F33-G33</f>
        <v>268</v>
      </c>
      <c r="I33" s="43" t="s">
        <v>26</v>
      </c>
    </row>
    <row r="34" spans="4:9" ht="15" x14ac:dyDescent="0.25">
      <c r="D34" s="2">
        <v>6</v>
      </c>
      <c r="E34" s="41">
        <f t="shared" si="7"/>
        <v>30.4</v>
      </c>
      <c r="F34" s="2">
        <f t="shared" si="8"/>
        <v>719</v>
      </c>
      <c r="G34" s="2">
        <f t="shared" si="8"/>
        <v>781</v>
      </c>
      <c r="H34" s="2">
        <f>F34-G34</f>
        <v>-62</v>
      </c>
      <c r="I34" s="43" t="s">
        <v>28</v>
      </c>
    </row>
    <row r="35" spans="4:9" ht="15" x14ac:dyDescent="0.25">
      <c r="E35" s="44">
        <f>SUM(E29:E34)</f>
        <v>174.60000000000002</v>
      </c>
      <c r="F35" s="44">
        <f>SUM(F29:F34)</f>
        <v>3295</v>
      </c>
      <c r="G35" s="44">
        <f t="shared" ref="G35:H35" si="10">SUM(G29:G34)</f>
        <v>3283</v>
      </c>
      <c r="H35" s="44">
        <f t="shared" si="10"/>
        <v>12</v>
      </c>
      <c r="I35" s="17"/>
    </row>
  </sheetData>
  <mergeCells count="13">
    <mergeCell ref="H2:K2"/>
    <mergeCell ref="B3:B4"/>
    <mergeCell ref="D27:G27"/>
    <mergeCell ref="B2:G2"/>
    <mergeCell ref="C3:C4"/>
    <mergeCell ref="D3:D4"/>
    <mergeCell ref="E3:E4"/>
    <mergeCell ref="K3:K4"/>
    <mergeCell ref="H3:H4"/>
    <mergeCell ref="I3:I4"/>
    <mergeCell ref="J3:J4"/>
    <mergeCell ref="G3:G4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"/>
  <sheetViews>
    <sheetView rightToLeft="1" workbookViewId="0">
      <selection activeCell="M26" sqref="M26"/>
    </sheetView>
  </sheetViews>
  <sheetFormatPr defaultRowHeight="14.25" x14ac:dyDescent="0.2"/>
  <cols>
    <col min="2" max="2" width="11.125" bestFit="1" customWidth="1"/>
    <col min="4" max="4" width="11.25" customWidth="1"/>
    <col min="5" max="5" width="12.125" bestFit="1" customWidth="1"/>
    <col min="6" max="6" width="12.125" customWidth="1"/>
    <col min="7" max="7" width="9.25" customWidth="1"/>
    <col min="8" max="8" width="12.25" customWidth="1"/>
    <col min="9" max="9" width="10.75" customWidth="1"/>
    <col min="10" max="10" width="15.125" bestFit="1" customWidth="1"/>
    <col min="11" max="11" width="0" hidden="1" customWidth="1"/>
    <col min="14" max="14" width="11.875" customWidth="1"/>
    <col min="15" max="15" width="9.75" customWidth="1"/>
    <col min="16" max="16" width="10.25" customWidth="1"/>
    <col min="17" max="17" width="12.25" customWidth="1"/>
    <col min="18" max="18" width="11.875" hidden="1" customWidth="1"/>
  </cols>
  <sheetData>
    <row r="1" spans="1:20" ht="15.75" thickBot="1" x14ac:dyDescent="0.3">
      <c r="M1" s="6" t="s">
        <v>39</v>
      </c>
    </row>
    <row r="2" spans="1:20" ht="15" x14ac:dyDescent="0.2">
      <c r="B2" s="64" t="s">
        <v>1</v>
      </c>
      <c r="C2" s="64" t="s">
        <v>2</v>
      </c>
      <c r="D2" s="64" t="s">
        <v>3</v>
      </c>
      <c r="E2" s="25" t="s">
        <v>40</v>
      </c>
      <c r="F2" s="25" t="s">
        <v>41</v>
      </c>
      <c r="G2" s="25" t="s">
        <v>42</v>
      </c>
      <c r="H2" s="25" t="s">
        <v>43</v>
      </c>
      <c r="I2" s="25" t="s">
        <v>44</v>
      </c>
      <c r="J2" s="62" t="s">
        <v>8</v>
      </c>
    </row>
    <row r="3" spans="1:20" ht="30" x14ac:dyDescent="0.25">
      <c r="B3" s="65"/>
      <c r="C3" s="65"/>
      <c r="D3" s="65"/>
      <c r="E3" s="26" t="s">
        <v>45</v>
      </c>
      <c r="F3" s="26" t="s">
        <v>45</v>
      </c>
      <c r="G3" s="26" t="s">
        <v>46</v>
      </c>
      <c r="H3" s="26" t="s">
        <v>46</v>
      </c>
      <c r="I3" s="26" t="s">
        <v>46</v>
      </c>
      <c r="J3" s="63"/>
      <c r="M3" s="8" t="s">
        <v>2</v>
      </c>
      <c r="N3" s="8" t="s">
        <v>12</v>
      </c>
      <c r="O3" s="8" t="s">
        <v>13</v>
      </c>
      <c r="P3" s="8" t="s">
        <v>14</v>
      </c>
      <c r="Q3" s="8" t="s">
        <v>47</v>
      </c>
      <c r="R3" s="8"/>
      <c r="S3" s="8" t="s">
        <v>16</v>
      </c>
      <c r="T3" s="9"/>
    </row>
    <row r="4" spans="1:20" ht="15" x14ac:dyDescent="0.25">
      <c r="B4" s="1" t="s">
        <v>17</v>
      </c>
      <c r="C4" s="1">
        <v>1</v>
      </c>
      <c r="D4" s="1">
        <v>1</v>
      </c>
      <c r="E4" s="14">
        <f>'קבוצה של 6'!F5</f>
        <v>6.3</v>
      </c>
      <c r="F4" s="14">
        <f>E4</f>
        <v>6.3</v>
      </c>
      <c r="G4" s="14">
        <f>'קבוצה של 6'!H5</f>
        <v>100</v>
      </c>
      <c r="H4" s="14">
        <f>'קבוצה של 6'!I5</f>
        <v>204</v>
      </c>
      <c r="I4" s="14">
        <f>G4-H4</f>
        <v>-104</v>
      </c>
      <c r="J4" s="13" t="str">
        <f>'קבוצה של 6'!K5</f>
        <v>קלה</v>
      </c>
      <c r="K4" s="15">
        <f>IF(J4="קלה",1,IF(J4="בינונית",2,IF(M4="בינונית-קשה",3,IF(M4="קשה",4,5))))</f>
        <v>1</v>
      </c>
      <c r="M4">
        <v>1</v>
      </c>
      <c r="N4" s="7">
        <f>E4+E7+E10+E13+E16+E19</f>
        <v>53.3</v>
      </c>
      <c r="O4">
        <f>G4+G7+G10+G13+G16+G19</f>
        <v>746</v>
      </c>
      <c r="P4">
        <f>H4+H7+H10+H13+H16+H19</f>
        <v>1037</v>
      </c>
      <c r="Q4">
        <f>O4-P4</f>
        <v>-291</v>
      </c>
      <c r="R4" s="15" t="e">
        <f>SUM(K4,K11,K15,K17,#REF!,#REF!)</f>
        <v>#REF!</v>
      </c>
      <c r="S4" s="17" t="s">
        <v>21</v>
      </c>
    </row>
    <row r="5" spans="1:20" ht="15" x14ac:dyDescent="0.25">
      <c r="B5" s="2" t="s">
        <v>48</v>
      </c>
      <c r="C5" s="11">
        <v>2</v>
      </c>
      <c r="D5" s="1">
        <v>2</v>
      </c>
      <c r="E5" s="14">
        <f>'קבוצה של 6'!F6</f>
        <v>12.2</v>
      </c>
      <c r="F5" s="14">
        <f t="shared" ref="F5:F21" si="0">F4+E5</f>
        <v>18.5</v>
      </c>
      <c r="G5" s="14">
        <f>'קבוצה של 6'!H6</f>
        <v>339</v>
      </c>
      <c r="H5" s="14">
        <f>'קבוצה של 6'!I6</f>
        <v>131</v>
      </c>
      <c r="I5" s="14">
        <f t="shared" ref="I5:I21" si="1">G5-H5</f>
        <v>208</v>
      </c>
      <c r="J5" s="13" t="str">
        <f>'קבוצה של 6'!K6</f>
        <v>קשה-מאוד</v>
      </c>
      <c r="K5" s="15">
        <f>IF(J5="קלה",1,IF(J5="בינונית",2,IF(J5="בינונית-קשה",3,IF(J5="קשה",4,5))))</f>
        <v>5</v>
      </c>
      <c r="M5">
        <v>2</v>
      </c>
      <c r="N5" s="7">
        <f t="shared" ref="N5:N6" si="2">E5+E8+E11+E14+E17+E20</f>
        <v>59.7</v>
      </c>
      <c r="O5">
        <f t="shared" ref="O5:O6" si="3">G5+G8+G11+G14+G17+G20</f>
        <v>1325</v>
      </c>
      <c r="P5">
        <f t="shared" ref="P5:P6" si="4">H5+H8+H11+H14+H17+H20</f>
        <v>994</v>
      </c>
      <c r="Q5">
        <f t="shared" ref="Q5:Q6" si="5">O5-P5</f>
        <v>331</v>
      </c>
      <c r="R5" s="15" t="e">
        <f>SUM(K5,K12,#REF!,K18,#REF!,K8)</f>
        <v>#REF!</v>
      </c>
      <c r="S5" s="17" t="s">
        <v>25</v>
      </c>
    </row>
    <row r="6" spans="1:20" ht="15" x14ac:dyDescent="0.25">
      <c r="B6" s="2" t="s">
        <v>22</v>
      </c>
      <c r="C6" s="11">
        <v>3</v>
      </c>
      <c r="D6" s="1">
        <v>3</v>
      </c>
      <c r="E6" s="14">
        <f>'קבוצה של 6'!F7</f>
        <v>6.8</v>
      </c>
      <c r="F6" s="14">
        <f t="shared" si="0"/>
        <v>25.3</v>
      </c>
      <c r="G6" s="14">
        <f>'קבוצה של 6'!H7</f>
        <v>116</v>
      </c>
      <c r="H6" s="14">
        <f>'קבוצה של 6'!I7</f>
        <v>114</v>
      </c>
      <c r="I6" s="14">
        <f t="shared" si="1"/>
        <v>2</v>
      </c>
      <c r="J6" s="13" t="str">
        <f>'קבוצה של 6'!K7</f>
        <v>קלה</v>
      </c>
      <c r="K6" s="15">
        <f t="shared" ref="K6:K21" si="6">IF(J6="קלה",1,IF(J6="בינונית",2,IF(J6="בינונית-קשה",3,IF(J6="קשה",4,5))))</f>
        <v>1</v>
      </c>
      <c r="M6">
        <v>3</v>
      </c>
      <c r="N6" s="7">
        <f t="shared" si="2"/>
        <v>61.599999999999994</v>
      </c>
      <c r="O6">
        <f t="shared" si="3"/>
        <v>1224</v>
      </c>
      <c r="P6">
        <f t="shared" si="4"/>
        <v>1252</v>
      </c>
      <c r="Q6">
        <f t="shared" si="5"/>
        <v>-28</v>
      </c>
      <c r="R6" s="15">
        <f>SUM(K6,K13,K16,K19,K20,K9)</f>
        <v>10</v>
      </c>
      <c r="S6" s="17" t="s">
        <v>28</v>
      </c>
    </row>
    <row r="7" spans="1:20" ht="15" x14ac:dyDescent="0.25">
      <c r="B7" s="2" t="s">
        <v>24</v>
      </c>
      <c r="C7" s="11">
        <v>1</v>
      </c>
      <c r="D7" s="1">
        <v>4</v>
      </c>
      <c r="E7" s="14">
        <f>'קבוצה של 6'!F8</f>
        <v>10.3</v>
      </c>
      <c r="F7" s="14">
        <f t="shared" si="0"/>
        <v>35.6</v>
      </c>
      <c r="G7" s="14">
        <f>'קבוצה של 6'!H8</f>
        <v>95</v>
      </c>
      <c r="H7" s="14">
        <f>'קבוצה של 6'!I8</f>
        <v>143</v>
      </c>
      <c r="I7" s="14">
        <f t="shared" si="1"/>
        <v>-48</v>
      </c>
      <c r="J7" s="13" t="str">
        <f>'קבוצה של 6'!K8</f>
        <v>קלה</v>
      </c>
      <c r="K7" s="15">
        <f t="shared" si="6"/>
        <v>1</v>
      </c>
      <c r="N7" s="23">
        <f>SUM(N4:N6)</f>
        <v>174.6</v>
      </c>
      <c r="O7" s="24">
        <f t="shared" ref="O7:P7" si="7">SUM(O4:O6)</f>
        <v>3295</v>
      </c>
      <c r="P7" s="24">
        <f t="shared" si="7"/>
        <v>3283</v>
      </c>
      <c r="Q7" s="24">
        <f>SUM(Q4:Q6)</f>
        <v>12</v>
      </c>
      <c r="R7" s="15"/>
      <c r="S7" s="17"/>
    </row>
    <row r="8" spans="1:20" x14ac:dyDescent="0.2">
      <c r="B8" s="2" t="s">
        <v>27</v>
      </c>
      <c r="C8" s="11">
        <v>2</v>
      </c>
      <c r="D8" s="1">
        <v>5</v>
      </c>
      <c r="E8" s="14">
        <f>'קבוצה של 6'!F9</f>
        <v>7.35</v>
      </c>
      <c r="F8" s="14">
        <f t="shared" si="0"/>
        <v>42.95</v>
      </c>
      <c r="G8" s="14">
        <f>'קבוצה של 6'!H9</f>
        <v>223</v>
      </c>
      <c r="H8" s="14">
        <f>'קבוצה של 6'!I9</f>
        <v>148</v>
      </c>
      <c r="I8" s="14">
        <f t="shared" si="1"/>
        <v>75</v>
      </c>
      <c r="J8" s="13" t="str">
        <f>'קבוצה של 6'!K9</f>
        <v>בינונית</v>
      </c>
      <c r="K8" s="15">
        <f t="shared" si="6"/>
        <v>2</v>
      </c>
    </row>
    <row r="9" spans="1:20" x14ac:dyDescent="0.2">
      <c r="B9" s="2" t="s">
        <v>49</v>
      </c>
      <c r="C9" s="11">
        <v>3</v>
      </c>
      <c r="D9" s="1">
        <v>6</v>
      </c>
      <c r="E9" s="14">
        <f>'קבוצה של 6'!F10</f>
        <v>7.2</v>
      </c>
      <c r="F9" s="14">
        <f t="shared" si="0"/>
        <v>50.150000000000006</v>
      </c>
      <c r="G9" s="14">
        <f>'קבוצה של 6'!H10</f>
        <v>165</v>
      </c>
      <c r="H9" s="14">
        <f>'קבוצה של 6'!I10</f>
        <v>223</v>
      </c>
      <c r="I9" s="14">
        <f t="shared" si="1"/>
        <v>-58</v>
      </c>
      <c r="J9" s="13" t="str">
        <f>'קבוצה של 6'!K10</f>
        <v>בינונית</v>
      </c>
      <c r="K9" s="15">
        <f t="shared" si="6"/>
        <v>2</v>
      </c>
    </row>
    <row r="10" spans="1:20" ht="15" x14ac:dyDescent="0.25">
      <c r="A10" s="21"/>
      <c r="B10" s="2" t="s">
        <v>29</v>
      </c>
      <c r="C10" s="11">
        <v>1</v>
      </c>
      <c r="D10" s="1">
        <v>7</v>
      </c>
      <c r="E10" s="14">
        <f>'קבוצה של 6'!F11</f>
        <v>8.6999999999999993</v>
      </c>
      <c r="F10" s="14">
        <f t="shared" si="0"/>
        <v>58.850000000000009</v>
      </c>
      <c r="G10" s="14">
        <f>'קבוצה של 6'!H11</f>
        <v>178</v>
      </c>
      <c r="H10" s="14">
        <f>'קבוצה של 6'!I11</f>
        <v>189</v>
      </c>
      <c r="I10" s="14">
        <f t="shared" si="1"/>
        <v>-11</v>
      </c>
      <c r="J10" s="13" t="str">
        <f>'קבוצה של 6'!K11</f>
        <v>בינונית</v>
      </c>
      <c r="K10" s="15">
        <f t="shared" si="6"/>
        <v>2</v>
      </c>
    </row>
    <row r="11" spans="1:20" x14ac:dyDescent="0.2">
      <c r="B11" s="2" t="s">
        <v>30</v>
      </c>
      <c r="C11" s="11">
        <v>2</v>
      </c>
      <c r="D11" s="1">
        <v>8</v>
      </c>
      <c r="E11" s="14">
        <f>'קבוצה של 6'!F12</f>
        <v>7.6</v>
      </c>
      <c r="F11" s="14">
        <f t="shared" si="0"/>
        <v>66.45</v>
      </c>
      <c r="G11" s="14">
        <f>'קבוצה של 6'!H12</f>
        <v>95</v>
      </c>
      <c r="H11" s="14">
        <f>'קבוצה של 6'!I12</f>
        <v>145</v>
      </c>
      <c r="I11" s="14">
        <f t="shared" si="1"/>
        <v>-50</v>
      </c>
      <c r="J11" s="13" t="str">
        <f>'קבוצה של 6'!K12</f>
        <v>קלה</v>
      </c>
      <c r="K11" s="15">
        <f t="shared" si="6"/>
        <v>1</v>
      </c>
    </row>
    <row r="12" spans="1:20" x14ac:dyDescent="0.2">
      <c r="B12" s="22" t="s">
        <v>31</v>
      </c>
      <c r="C12" s="1">
        <v>3</v>
      </c>
      <c r="D12" s="1">
        <v>9</v>
      </c>
      <c r="E12" s="14">
        <f>'קבוצה של 6'!F13</f>
        <v>13</v>
      </c>
      <c r="F12" s="14">
        <f t="shared" si="0"/>
        <v>79.45</v>
      </c>
      <c r="G12" s="14">
        <f>'קבוצה של 6'!H13</f>
        <v>258</v>
      </c>
      <c r="H12" s="14">
        <f>'קבוצה של 6'!I13</f>
        <v>273</v>
      </c>
      <c r="I12" s="14">
        <f t="shared" si="1"/>
        <v>-15</v>
      </c>
      <c r="J12" s="13" t="str">
        <f>'קבוצה של 6'!K13</f>
        <v xml:space="preserve">קשה </v>
      </c>
      <c r="K12" s="15">
        <v>6</v>
      </c>
    </row>
    <row r="13" spans="1:20" x14ac:dyDescent="0.2">
      <c r="B13" s="2" t="s">
        <v>32</v>
      </c>
      <c r="C13" s="1">
        <v>1</v>
      </c>
      <c r="D13" s="1">
        <v>10</v>
      </c>
      <c r="E13" s="14">
        <f>'קבוצה של 6'!F14</f>
        <v>8.4</v>
      </c>
      <c r="F13" s="14">
        <f t="shared" si="0"/>
        <v>87.850000000000009</v>
      </c>
      <c r="G13" s="14">
        <f>'קבוצה של 6'!H14</f>
        <v>57</v>
      </c>
      <c r="H13" s="14">
        <f>'קבוצה של 6'!I14</f>
        <v>154</v>
      </c>
      <c r="I13" s="14">
        <f t="shared" si="1"/>
        <v>-97</v>
      </c>
      <c r="J13" s="13" t="str">
        <f>'קבוצה של 6'!K14</f>
        <v>קלה</v>
      </c>
      <c r="K13" s="15">
        <f t="shared" si="6"/>
        <v>1</v>
      </c>
    </row>
    <row r="14" spans="1:20" x14ac:dyDescent="0.2">
      <c r="B14" s="2" t="s">
        <v>50</v>
      </c>
      <c r="C14" s="11">
        <v>2</v>
      </c>
      <c r="D14" s="1">
        <v>11</v>
      </c>
      <c r="E14" s="14">
        <f>'קבוצה של 6'!F15</f>
        <v>12.9</v>
      </c>
      <c r="F14" s="14">
        <f t="shared" si="0"/>
        <v>100.75000000000001</v>
      </c>
      <c r="G14" s="14">
        <f>'קבוצה של 6'!H15</f>
        <v>332</v>
      </c>
      <c r="H14" s="14">
        <f>'קבוצה של 6'!I15</f>
        <v>156</v>
      </c>
      <c r="I14" s="14">
        <f t="shared" si="1"/>
        <v>176</v>
      </c>
      <c r="J14" s="13" t="str">
        <f>'קבוצה של 6'!K15</f>
        <v>קשה-מאוד</v>
      </c>
      <c r="K14" s="15">
        <f t="shared" si="6"/>
        <v>5</v>
      </c>
    </row>
    <row r="15" spans="1:20" x14ac:dyDescent="0.2">
      <c r="B15" s="2" t="s">
        <v>33</v>
      </c>
      <c r="C15" s="11">
        <v>3</v>
      </c>
      <c r="D15" s="1">
        <v>12</v>
      </c>
      <c r="E15" s="14">
        <f>'קבוצה של 6'!F16</f>
        <v>11</v>
      </c>
      <c r="F15" s="14">
        <f t="shared" si="0"/>
        <v>111.75000000000001</v>
      </c>
      <c r="G15" s="14">
        <f>'קבוצה של 6'!H16</f>
        <v>261</v>
      </c>
      <c r="H15" s="14">
        <f>'קבוצה של 6'!I16</f>
        <v>322</v>
      </c>
      <c r="I15" s="14">
        <f t="shared" si="1"/>
        <v>-61</v>
      </c>
      <c r="J15" s="13" t="str">
        <f>'קבוצה של 6'!K16</f>
        <v>בינונית</v>
      </c>
      <c r="K15" s="15">
        <f t="shared" si="6"/>
        <v>2</v>
      </c>
    </row>
    <row r="16" spans="1:20" x14ac:dyDescent="0.2">
      <c r="B16" s="2" t="s">
        <v>34</v>
      </c>
      <c r="C16" s="11">
        <v>1</v>
      </c>
      <c r="D16" s="1">
        <v>13</v>
      </c>
      <c r="E16" s="14">
        <f>'קבוצה של 6'!F17</f>
        <v>9.9</v>
      </c>
      <c r="F16" s="14">
        <f t="shared" si="0"/>
        <v>121.65000000000002</v>
      </c>
      <c r="G16" s="14">
        <f>'קבוצה של 6'!H17</f>
        <v>242</v>
      </c>
      <c r="H16" s="14">
        <f>'קבוצה של 6'!I17</f>
        <v>241</v>
      </c>
      <c r="I16" s="14">
        <f t="shared" si="1"/>
        <v>1</v>
      </c>
      <c r="J16" s="13" t="str">
        <f>'קבוצה של 6'!K17</f>
        <v>קשה</v>
      </c>
      <c r="K16" s="15">
        <f t="shared" si="6"/>
        <v>4</v>
      </c>
    </row>
    <row r="17" spans="2:11" x14ac:dyDescent="0.2">
      <c r="B17" s="2" t="s">
        <v>35</v>
      </c>
      <c r="C17" s="11">
        <v>2</v>
      </c>
      <c r="D17" s="1">
        <v>14</v>
      </c>
      <c r="E17" s="14">
        <f>'קבוצה של 6'!F18</f>
        <v>11.6</v>
      </c>
      <c r="F17" s="14">
        <f t="shared" si="0"/>
        <v>133.25000000000003</v>
      </c>
      <c r="G17" s="14">
        <f>'קבוצה של 6'!H18</f>
        <v>275</v>
      </c>
      <c r="H17" s="14">
        <f>'קבוצה של 6'!I18</f>
        <v>370</v>
      </c>
      <c r="I17" s="14">
        <f t="shared" si="1"/>
        <v>-95</v>
      </c>
      <c r="J17" s="13" t="str">
        <f>'קבוצה של 6'!K18</f>
        <v>קשה</v>
      </c>
      <c r="K17" s="15">
        <f t="shared" si="6"/>
        <v>4</v>
      </c>
    </row>
    <row r="18" spans="2:11" x14ac:dyDescent="0.2">
      <c r="B18" s="2" t="s">
        <v>36</v>
      </c>
      <c r="C18" s="11">
        <v>3</v>
      </c>
      <c r="D18" s="1">
        <v>15</v>
      </c>
      <c r="E18" s="14">
        <f>'קבוצה של 6'!F19</f>
        <v>11.4</v>
      </c>
      <c r="F18" s="14">
        <f t="shared" si="0"/>
        <v>144.65000000000003</v>
      </c>
      <c r="G18" s="14">
        <f>'קבוצה של 6'!H19</f>
        <v>131</v>
      </c>
      <c r="H18" s="14">
        <f>'קבוצה של 6'!I19</f>
        <v>84</v>
      </c>
      <c r="I18" s="14">
        <f t="shared" si="1"/>
        <v>47</v>
      </c>
      <c r="J18" s="13" t="str">
        <f>'קבוצה של 6'!K19</f>
        <v>קלה-בינונית</v>
      </c>
      <c r="K18" s="15">
        <f t="shared" si="6"/>
        <v>5</v>
      </c>
    </row>
    <row r="19" spans="2:11" x14ac:dyDescent="0.2">
      <c r="B19" s="1" t="s">
        <v>37</v>
      </c>
      <c r="C19" s="1">
        <v>1</v>
      </c>
      <c r="D19" s="1">
        <v>16</v>
      </c>
      <c r="E19" s="14">
        <f>'קבוצה של 6'!F20</f>
        <v>9.6999999999999993</v>
      </c>
      <c r="F19" s="14">
        <f t="shared" si="0"/>
        <v>154.35000000000002</v>
      </c>
      <c r="G19" s="14">
        <f>'קבוצה של 6'!H20</f>
        <v>74</v>
      </c>
      <c r="H19" s="14">
        <f>'קבוצה של 6'!I20</f>
        <v>106</v>
      </c>
      <c r="I19" s="14">
        <f t="shared" si="1"/>
        <v>-32</v>
      </c>
      <c r="J19" s="13" t="str">
        <f>'קבוצה של 6'!K20</f>
        <v>קלה</v>
      </c>
      <c r="K19" s="15">
        <f t="shared" si="6"/>
        <v>1</v>
      </c>
    </row>
    <row r="20" spans="2:11" x14ac:dyDescent="0.2">
      <c r="B20" s="2" t="s">
        <v>51</v>
      </c>
      <c r="C20" s="11">
        <v>2</v>
      </c>
      <c r="D20" s="1">
        <v>17</v>
      </c>
      <c r="E20" s="14">
        <f>'קבוצה של 6'!F21</f>
        <v>8.0500000000000007</v>
      </c>
      <c r="F20" s="14">
        <f t="shared" si="0"/>
        <v>162.40000000000003</v>
      </c>
      <c r="G20" s="14">
        <f>'קבוצה של 6'!H21</f>
        <v>61</v>
      </c>
      <c r="H20" s="14">
        <f>'קבוצה של 6'!I21</f>
        <v>44</v>
      </c>
      <c r="I20" s="14">
        <f t="shared" si="1"/>
        <v>17</v>
      </c>
      <c r="J20" s="13" t="str">
        <f>'קבוצה של 6'!K21</f>
        <v>קלה</v>
      </c>
      <c r="K20" s="15">
        <f t="shared" si="6"/>
        <v>1</v>
      </c>
    </row>
    <row r="21" spans="2:11" x14ac:dyDescent="0.2">
      <c r="B21" s="2" t="s">
        <v>52</v>
      </c>
      <c r="C21" s="11">
        <v>3</v>
      </c>
      <c r="D21" s="1">
        <v>18</v>
      </c>
      <c r="E21" s="14">
        <f>'קבוצה של 6'!F22</f>
        <v>12.2</v>
      </c>
      <c r="F21" s="14">
        <f t="shared" si="0"/>
        <v>174.60000000000002</v>
      </c>
      <c r="G21" s="14">
        <f>'קבוצה של 6'!H22</f>
        <v>293</v>
      </c>
      <c r="H21" s="14">
        <f>'קבוצה של 6'!I22</f>
        <v>236</v>
      </c>
      <c r="I21" s="14">
        <f t="shared" si="1"/>
        <v>57</v>
      </c>
      <c r="J21" s="13" t="str">
        <f>'קבוצה של 6'!K22</f>
        <v xml:space="preserve">קשה </v>
      </c>
      <c r="K21" s="15">
        <f t="shared" si="6"/>
        <v>5</v>
      </c>
    </row>
    <row r="22" spans="2:11" x14ac:dyDescent="0.2">
      <c r="B22" s="1" t="s">
        <v>38</v>
      </c>
      <c r="C22" s="2"/>
      <c r="D22" s="2"/>
    </row>
    <row r="23" spans="2:11" ht="15.75" x14ac:dyDescent="0.25">
      <c r="B23" s="2"/>
      <c r="C23" s="2"/>
      <c r="D23" s="2"/>
      <c r="E23" s="4">
        <f>SUM(E4:E21)</f>
        <v>174.60000000000002</v>
      </c>
      <c r="F23" s="4"/>
      <c r="G23" s="5">
        <f>SUM(G4:G21)</f>
        <v>3295</v>
      </c>
      <c r="H23" s="5">
        <f>SUM(H4:H21)</f>
        <v>3283</v>
      </c>
      <c r="I23" s="5">
        <f>SUM(I4:I21)</f>
        <v>12</v>
      </c>
      <c r="J23" s="3"/>
    </row>
  </sheetData>
  <mergeCells count="4">
    <mergeCell ref="J2:J3"/>
    <mergeCell ref="C2:C3"/>
    <mergeCell ref="D2:D3"/>
    <mergeCell ref="B2:B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30"/>
  <sheetViews>
    <sheetView rightToLeft="1" workbookViewId="0">
      <selection activeCell="G17" sqref="G17"/>
    </sheetView>
  </sheetViews>
  <sheetFormatPr defaultRowHeight="14.25" x14ac:dyDescent="0.2"/>
  <cols>
    <col min="3" max="3" width="11.75" style="9" customWidth="1"/>
    <col min="4" max="4" width="12" customWidth="1"/>
    <col min="5" max="7" width="11.125" customWidth="1"/>
    <col min="8" max="8" width="11.75" customWidth="1"/>
    <col min="9" max="9" width="10.875" customWidth="1"/>
    <col min="10" max="10" width="12.125" customWidth="1"/>
    <col min="11" max="11" width="13.25" customWidth="1"/>
    <col min="12" max="12" width="9.125" hidden="1" customWidth="1"/>
    <col min="15" max="16" width="16.125" customWidth="1"/>
    <col min="17" max="17" width="17.875" customWidth="1"/>
    <col min="18" max="18" width="15" customWidth="1"/>
    <col min="19" max="19" width="9.125" hidden="1" customWidth="1"/>
    <col min="20" max="20" width="13" customWidth="1"/>
  </cols>
  <sheetData>
    <row r="2" spans="2:20" ht="40.5" customHeight="1" thickBot="1" x14ac:dyDescent="0.3">
      <c r="N2" s="6"/>
    </row>
    <row r="3" spans="2:20" ht="15.75" x14ac:dyDescent="0.25">
      <c r="C3" s="64" t="s">
        <v>1</v>
      </c>
      <c r="D3" s="64" t="s">
        <v>2</v>
      </c>
      <c r="E3" s="64" t="s">
        <v>3</v>
      </c>
      <c r="F3" s="25" t="s">
        <v>40</v>
      </c>
      <c r="G3" s="25" t="s">
        <v>41</v>
      </c>
      <c r="H3" s="25" t="s">
        <v>42</v>
      </c>
      <c r="I3" s="25" t="s">
        <v>43</v>
      </c>
      <c r="J3" s="25" t="s">
        <v>44</v>
      </c>
      <c r="K3" s="62" t="s">
        <v>8</v>
      </c>
      <c r="N3" s="18" t="s">
        <v>53</v>
      </c>
      <c r="O3" s="19"/>
      <c r="P3" s="19"/>
      <c r="R3" s="16" t="s">
        <v>10</v>
      </c>
    </row>
    <row r="4" spans="2:20" ht="15" x14ac:dyDescent="0.25">
      <c r="B4" t="s">
        <v>11</v>
      </c>
      <c r="C4" s="65"/>
      <c r="D4" s="65"/>
      <c r="E4" s="65"/>
      <c r="F4" s="26" t="s">
        <v>45</v>
      </c>
      <c r="G4" s="26" t="s">
        <v>45</v>
      </c>
      <c r="H4" s="26" t="s">
        <v>46</v>
      </c>
      <c r="I4" s="26" t="s">
        <v>46</v>
      </c>
      <c r="J4" s="26" t="s">
        <v>46</v>
      </c>
      <c r="K4" s="63"/>
      <c r="N4" s="6" t="s">
        <v>2</v>
      </c>
      <c r="O4" s="6" t="s">
        <v>12</v>
      </c>
      <c r="P4" s="6" t="s">
        <v>13</v>
      </c>
      <c r="Q4" s="6" t="s">
        <v>14</v>
      </c>
      <c r="R4" s="6" t="s">
        <v>15</v>
      </c>
      <c r="S4" s="6"/>
      <c r="T4" s="6" t="s">
        <v>16</v>
      </c>
    </row>
    <row r="5" spans="2:20" ht="15" x14ac:dyDescent="0.25">
      <c r="C5" s="1" t="s">
        <v>17</v>
      </c>
      <c r="D5" s="1">
        <v>1</v>
      </c>
      <c r="E5" s="1">
        <v>1</v>
      </c>
      <c r="F5" s="13">
        <v>11.9</v>
      </c>
      <c r="G5" s="13">
        <f>F5</f>
        <v>11.9</v>
      </c>
      <c r="H5" s="14">
        <v>72</v>
      </c>
      <c r="I5" s="14">
        <v>262</v>
      </c>
      <c r="J5" s="14">
        <f>H5-I5</f>
        <v>-190</v>
      </c>
      <c r="K5" s="14" t="s">
        <v>23</v>
      </c>
      <c r="L5" s="15">
        <f>IF(K5="קלה",1,IF(K5="בינונית",2,IF(P5="בינונית-קשה",3,IF(P5="קשה",4,5))))</f>
        <v>2</v>
      </c>
      <c r="N5">
        <v>1</v>
      </c>
      <c r="O5" s="7">
        <f t="shared" ref="O5:O12" si="0">F5+F13+F21</f>
        <v>29</v>
      </c>
      <c r="P5">
        <f t="shared" ref="P5:Q12" si="1">H5+H13+H21</f>
        <v>389</v>
      </c>
      <c r="Q5">
        <f t="shared" si="1"/>
        <v>467</v>
      </c>
      <c r="R5">
        <f>P5-Q5</f>
        <v>-78</v>
      </c>
      <c r="S5" s="15">
        <f>SUM(L5,L13,L21)</f>
        <v>6</v>
      </c>
      <c r="T5" s="17" t="s">
        <v>23</v>
      </c>
    </row>
    <row r="6" spans="2:20" ht="15" x14ac:dyDescent="0.25">
      <c r="C6" s="2" t="s">
        <v>54</v>
      </c>
      <c r="D6" s="11">
        <v>2</v>
      </c>
      <c r="E6" s="1">
        <v>2</v>
      </c>
      <c r="F6" s="13">
        <v>11</v>
      </c>
      <c r="G6" s="13">
        <f t="shared" ref="G6:G28" si="2">G5+F6</f>
        <v>22.9</v>
      </c>
      <c r="H6" s="14">
        <v>174</v>
      </c>
      <c r="I6" s="14">
        <v>221</v>
      </c>
      <c r="J6" s="14">
        <f t="shared" ref="J6:J28" si="3">H6-I6</f>
        <v>-47</v>
      </c>
      <c r="K6" s="14" t="s">
        <v>19</v>
      </c>
      <c r="L6" s="15">
        <f>IF(K6="קלה",1,IF(K6="בינונית",2,IF(K6="בינונית-קשה",3,IF(K6="קשה",4,5))))</f>
        <v>3</v>
      </c>
      <c r="N6">
        <v>2</v>
      </c>
      <c r="O6" s="7">
        <f t="shared" si="0"/>
        <v>36.299999999999997</v>
      </c>
      <c r="P6">
        <f t="shared" si="1"/>
        <v>725</v>
      </c>
      <c r="Q6">
        <f t="shared" si="1"/>
        <v>653</v>
      </c>
      <c r="R6">
        <f t="shared" ref="R6:R12" si="4">P6-Q6</f>
        <v>72</v>
      </c>
      <c r="S6" s="15">
        <f t="shared" ref="S6:S12" si="5">SUM(L6,L14,L22)</f>
        <v>12</v>
      </c>
      <c r="T6" s="17" t="s">
        <v>28</v>
      </c>
    </row>
    <row r="7" spans="2:20" ht="15" x14ac:dyDescent="0.25">
      <c r="C7" s="2" t="s">
        <v>55</v>
      </c>
      <c r="D7" s="11">
        <v>3</v>
      </c>
      <c r="E7" s="1">
        <v>3</v>
      </c>
      <c r="F7" s="13">
        <v>10.3</v>
      </c>
      <c r="G7" s="13">
        <f t="shared" si="2"/>
        <v>33.200000000000003</v>
      </c>
      <c r="H7" s="14">
        <v>31</v>
      </c>
      <c r="I7" s="14">
        <v>38</v>
      </c>
      <c r="J7" s="14">
        <f t="shared" si="3"/>
        <v>-7</v>
      </c>
      <c r="K7" s="14" t="s">
        <v>18</v>
      </c>
      <c r="L7" s="15">
        <f t="shared" ref="L7:L28" si="6">IF(K7="קלה",1,IF(K7="בינונית",2,IF(K7="בינונית-קשה",3,IF(K7="קשה",4,5))))</f>
        <v>1</v>
      </c>
      <c r="N7">
        <v>3</v>
      </c>
      <c r="O7" s="7">
        <f t="shared" si="0"/>
        <v>26.5</v>
      </c>
      <c r="P7">
        <f t="shared" si="1"/>
        <v>490</v>
      </c>
      <c r="Q7">
        <f t="shared" si="1"/>
        <v>258</v>
      </c>
      <c r="R7">
        <f t="shared" si="4"/>
        <v>232</v>
      </c>
      <c r="S7" s="15">
        <f t="shared" si="5"/>
        <v>9</v>
      </c>
      <c r="T7" s="17" t="s">
        <v>23</v>
      </c>
    </row>
    <row r="8" spans="2:20" ht="15" x14ac:dyDescent="0.25">
      <c r="C8" s="2" t="s">
        <v>56</v>
      </c>
      <c r="D8" s="11">
        <v>4</v>
      </c>
      <c r="E8" s="1">
        <v>4</v>
      </c>
      <c r="F8" s="13">
        <v>6</v>
      </c>
      <c r="G8" s="13">
        <f t="shared" si="2"/>
        <v>39.200000000000003</v>
      </c>
      <c r="H8" s="14">
        <v>27</v>
      </c>
      <c r="I8" s="14">
        <v>27</v>
      </c>
      <c r="J8" s="14">
        <f t="shared" si="3"/>
        <v>0</v>
      </c>
      <c r="K8" s="14" t="s">
        <v>18</v>
      </c>
      <c r="L8" s="15">
        <f t="shared" si="6"/>
        <v>1</v>
      </c>
      <c r="N8">
        <v>4</v>
      </c>
      <c r="O8" s="7">
        <f t="shared" si="0"/>
        <v>26.3</v>
      </c>
      <c r="P8">
        <f t="shared" si="1"/>
        <v>108</v>
      </c>
      <c r="Q8">
        <f t="shared" si="1"/>
        <v>317</v>
      </c>
      <c r="R8">
        <f t="shared" si="4"/>
        <v>-209</v>
      </c>
      <c r="S8" s="15">
        <f t="shared" si="5"/>
        <v>5</v>
      </c>
      <c r="T8" s="17" t="s">
        <v>20</v>
      </c>
    </row>
    <row r="9" spans="2:20" ht="15" x14ac:dyDescent="0.25">
      <c r="C9" s="2" t="s">
        <v>22</v>
      </c>
      <c r="D9" s="11">
        <v>5</v>
      </c>
      <c r="E9" s="1">
        <v>5</v>
      </c>
      <c r="F9" s="13">
        <v>9.1999999999999993</v>
      </c>
      <c r="G9" s="13">
        <f t="shared" si="2"/>
        <v>48.400000000000006</v>
      </c>
      <c r="H9" s="14">
        <v>47</v>
      </c>
      <c r="I9" s="14">
        <v>53</v>
      </c>
      <c r="J9" s="14">
        <f t="shared" si="3"/>
        <v>-6</v>
      </c>
      <c r="K9" s="14" t="s">
        <v>18</v>
      </c>
      <c r="L9" s="15">
        <f t="shared" si="6"/>
        <v>1</v>
      </c>
      <c r="N9">
        <v>5</v>
      </c>
      <c r="O9" s="7">
        <f t="shared" si="0"/>
        <v>27.699999999999996</v>
      </c>
      <c r="P9">
        <f t="shared" si="1"/>
        <v>170</v>
      </c>
      <c r="Q9">
        <f t="shared" si="1"/>
        <v>150</v>
      </c>
      <c r="R9">
        <f t="shared" si="4"/>
        <v>20</v>
      </c>
      <c r="S9" s="15">
        <f t="shared" si="5"/>
        <v>7</v>
      </c>
      <c r="T9" s="17" t="s">
        <v>23</v>
      </c>
    </row>
    <row r="10" spans="2:20" ht="15" x14ac:dyDescent="0.25">
      <c r="C10" s="2" t="s">
        <v>57</v>
      </c>
      <c r="D10" s="11">
        <v>6</v>
      </c>
      <c r="E10" s="1">
        <v>6</v>
      </c>
      <c r="F10" s="13">
        <v>4.7</v>
      </c>
      <c r="G10" s="13">
        <f t="shared" si="2"/>
        <v>53.100000000000009</v>
      </c>
      <c r="H10" s="14">
        <v>51</v>
      </c>
      <c r="I10" s="14">
        <v>35</v>
      </c>
      <c r="J10" s="14">
        <f t="shared" si="3"/>
        <v>16</v>
      </c>
      <c r="K10" s="14" t="s">
        <v>18</v>
      </c>
      <c r="L10" s="15">
        <f t="shared" si="6"/>
        <v>1</v>
      </c>
      <c r="N10">
        <v>6</v>
      </c>
      <c r="O10" s="7">
        <f t="shared" si="0"/>
        <v>21.3</v>
      </c>
      <c r="P10">
        <f t="shared" si="1"/>
        <v>258</v>
      </c>
      <c r="Q10">
        <f t="shared" si="1"/>
        <v>207</v>
      </c>
      <c r="R10">
        <f t="shared" si="4"/>
        <v>51</v>
      </c>
      <c r="S10" s="15">
        <f t="shared" si="5"/>
        <v>5</v>
      </c>
      <c r="T10" s="17" t="s">
        <v>23</v>
      </c>
    </row>
    <row r="11" spans="2:20" ht="15" x14ac:dyDescent="0.25">
      <c r="C11" s="2" t="s">
        <v>58</v>
      </c>
      <c r="D11" s="11">
        <v>7</v>
      </c>
      <c r="E11" s="1">
        <v>7</v>
      </c>
      <c r="F11" s="13">
        <v>11.8</v>
      </c>
      <c r="G11" s="13">
        <f t="shared" si="2"/>
        <v>64.900000000000006</v>
      </c>
      <c r="H11" s="14">
        <v>97</v>
      </c>
      <c r="I11" s="14">
        <v>146</v>
      </c>
      <c r="J11" s="14">
        <f t="shared" si="3"/>
        <v>-49</v>
      </c>
      <c r="K11" s="14" t="s">
        <v>23</v>
      </c>
      <c r="L11" s="15">
        <f t="shared" si="6"/>
        <v>2</v>
      </c>
      <c r="N11">
        <v>7</v>
      </c>
      <c r="O11" s="7">
        <f t="shared" si="0"/>
        <v>32.1</v>
      </c>
      <c r="P11">
        <f t="shared" si="1"/>
        <v>602</v>
      </c>
      <c r="Q11">
        <f t="shared" si="1"/>
        <v>429</v>
      </c>
      <c r="R11">
        <f t="shared" si="4"/>
        <v>173</v>
      </c>
      <c r="S11" s="15">
        <f t="shared" si="5"/>
        <v>10</v>
      </c>
      <c r="T11" s="17" t="s">
        <v>28</v>
      </c>
    </row>
    <row r="12" spans="2:20" ht="15" x14ac:dyDescent="0.25">
      <c r="C12" s="2" t="s">
        <v>27</v>
      </c>
      <c r="D12" s="11">
        <v>8</v>
      </c>
      <c r="E12" s="1">
        <v>8</v>
      </c>
      <c r="F12" s="13">
        <v>13.2</v>
      </c>
      <c r="G12" s="13">
        <f t="shared" si="2"/>
        <v>78.100000000000009</v>
      </c>
      <c r="H12" s="14">
        <v>185</v>
      </c>
      <c r="I12" s="14">
        <v>423</v>
      </c>
      <c r="J12" s="14">
        <f t="shared" si="3"/>
        <v>-238</v>
      </c>
      <c r="K12" s="14" t="s">
        <v>19</v>
      </c>
      <c r="L12" s="15">
        <f t="shared" si="6"/>
        <v>3</v>
      </c>
      <c r="N12">
        <v>8</v>
      </c>
      <c r="O12" s="7">
        <f t="shared" si="0"/>
        <v>25.1</v>
      </c>
      <c r="P12">
        <f t="shared" si="1"/>
        <v>299</v>
      </c>
      <c r="Q12">
        <f t="shared" si="1"/>
        <v>747</v>
      </c>
      <c r="R12">
        <f t="shared" si="4"/>
        <v>-448</v>
      </c>
      <c r="S12" s="15">
        <f t="shared" si="5"/>
        <v>6</v>
      </c>
      <c r="T12" s="17" t="s">
        <v>23</v>
      </c>
    </row>
    <row r="13" spans="2:20" x14ac:dyDescent="0.2">
      <c r="C13" s="2" t="s">
        <v>59</v>
      </c>
      <c r="D13" s="11">
        <v>1</v>
      </c>
      <c r="E13" s="1">
        <v>9</v>
      </c>
      <c r="F13" s="13">
        <v>5.8</v>
      </c>
      <c r="G13" s="13">
        <f t="shared" si="2"/>
        <v>83.9</v>
      </c>
      <c r="H13" s="14">
        <v>144</v>
      </c>
      <c r="I13" s="14">
        <v>10</v>
      </c>
      <c r="J13" s="14">
        <f t="shared" si="3"/>
        <v>134</v>
      </c>
      <c r="K13" s="14" t="s">
        <v>23</v>
      </c>
      <c r="L13" s="15">
        <f t="shared" si="6"/>
        <v>2</v>
      </c>
    </row>
    <row r="14" spans="2:20" x14ac:dyDescent="0.2">
      <c r="C14" s="1" t="s">
        <v>60</v>
      </c>
      <c r="D14" s="1">
        <v>2</v>
      </c>
      <c r="E14" s="1">
        <v>10</v>
      </c>
      <c r="F14" s="13">
        <v>12.5</v>
      </c>
      <c r="G14" s="13">
        <f t="shared" si="2"/>
        <v>96.4</v>
      </c>
      <c r="H14" s="14">
        <v>462</v>
      </c>
      <c r="I14" s="14">
        <v>262</v>
      </c>
      <c r="J14" s="14">
        <f t="shared" si="3"/>
        <v>200</v>
      </c>
      <c r="K14" s="14" t="s">
        <v>61</v>
      </c>
      <c r="L14" s="15">
        <v>6</v>
      </c>
    </row>
    <row r="15" spans="2:20" x14ac:dyDescent="0.2">
      <c r="C15" s="1" t="s">
        <v>62</v>
      </c>
      <c r="D15" s="1">
        <v>3</v>
      </c>
      <c r="E15" s="1">
        <v>11</v>
      </c>
      <c r="F15" s="13">
        <v>7.7</v>
      </c>
      <c r="G15" s="13">
        <f t="shared" si="2"/>
        <v>104.10000000000001</v>
      </c>
      <c r="H15" s="14">
        <v>249</v>
      </c>
      <c r="I15" s="14">
        <v>171</v>
      </c>
      <c r="J15" s="14">
        <f t="shared" si="3"/>
        <v>78</v>
      </c>
      <c r="K15" s="14" t="s">
        <v>28</v>
      </c>
      <c r="L15" s="15">
        <f t="shared" si="6"/>
        <v>4</v>
      </c>
    </row>
    <row r="16" spans="2:20" x14ac:dyDescent="0.2">
      <c r="C16" s="2" t="s">
        <v>31</v>
      </c>
      <c r="D16" s="11">
        <v>4</v>
      </c>
      <c r="E16" s="1">
        <v>12</v>
      </c>
      <c r="F16" s="13">
        <v>13.3</v>
      </c>
      <c r="G16" s="13">
        <f t="shared" si="2"/>
        <v>117.4</v>
      </c>
      <c r="H16" s="14">
        <v>48</v>
      </c>
      <c r="I16" s="14">
        <v>102</v>
      </c>
      <c r="J16" s="14">
        <f t="shared" si="3"/>
        <v>-54</v>
      </c>
      <c r="K16" s="14" t="s">
        <v>23</v>
      </c>
      <c r="L16" s="15">
        <f t="shared" si="6"/>
        <v>2</v>
      </c>
    </row>
    <row r="17" spans="3:12" x14ac:dyDescent="0.2">
      <c r="C17" s="2" t="s">
        <v>32</v>
      </c>
      <c r="D17" s="11">
        <v>5</v>
      </c>
      <c r="E17" s="1">
        <v>13</v>
      </c>
      <c r="F17" s="13">
        <v>7.1</v>
      </c>
      <c r="G17" s="13">
        <f t="shared" si="2"/>
        <v>124.5</v>
      </c>
      <c r="H17" s="14">
        <v>44</v>
      </c>
      <c r="I17" s="14">
        <v>33</v>
      </c>
      <c r="J17" s="14">
        <f t="shared" si="3"/>
        <v>11</v>
      </c>
      <c r="K17" s="14" t="s">
        <v>18</v>
      </c>
      <c r="L17" s="15">
        <f t="shared" si="6"/>
        <v>1</v>
      </c>
    </row>
    <row r="18" spans="3:12" x14ac:dyDescent="0.2">
      <c r="C18" s="2" t="s">
        <v>63</v>
      </c>
      <c r="D18" s="11">
        <v>6</v>
      </c>
      <c r="E18" s="1">
        <v>14</v>
      </c>
      <c r="F18" s="13">
        <v>7.2</v>
      </c>
      <c r="G18" s="13">
        <f t="shared" si="2"/>
        <v>131.69999999999999</v>
      </c>
      <c r="H18" s="14">
        <v>129</v>
      </c>
      <c r="I18" s="14">
        <v>129</v>
      </c>
      <c r="J18" s="14">
        <f t="shared" si="3"/>
        <v>0</v>
      </c>
      <c r="K18" s="14" t="s">
        <v>19</v>
      </c>
      <c r="L18" s="15">
        <f t="shared" si="6"/>
        <v>3</v>
      </c>
    </row>
    <row r="19" spans="3:12" x14ac:dyDescent="0.2">
      <c r="C19" s="2" t="s">
        <v>33</v>
      </c>
      <c r="D19" s="11">
        <v>7</v>
      </c>
      <c r="E19" s="1">
        <v>15</v>
      </c>
      <c r="F19" s="13">
        <v>9.9</v>
      </c>
      <c r="G19" s="13">
        <f t="shared" si="2"/>
        <v>141.6</v>
      </c>
      <c r="H19" s="14">
        <v>159</v>
      </c>
      <c r="I19" s="14">
        <v>130</v>
      </c>
      <c r="J19" s="14">
        <f t="shared" si="3"/>
        <v>29</v>
      </c>
      <c r="K19" s="14" t="s">
        <v>19</v>
      </c>
      <c r="L19" s="15">
        <f t="shared" si="6"/>
        <v>3</v>
      </c>
    </row>
    <row r="20" spans="3:12" x14ac:dyDescent="0.2">
      <c r="C20" s="2" t="s">
        <v>64</v>
      </c>
      <c r="D20" s="11">
        <v>8</v>
      </c>
      <c r="E20" s="1">
        <v>16</v>
      </c>
      <c r="F20" s="13">
        <v>5.9</v>
      </c>
      <c r="G20" s="13">
        <f t="shared" si="2"/>
        <v>147.5</v>
      </c>
      <c r="H20" s="14">
        <v>46</v>
      </c>
      <c r="I20" s="14">
        <v>96</v>
      </c>
      <c r="J20" s="14">
        <f t="shared" si="3"/>
        <v>-50</v>
      </c>
      <c r="K20" s="14" t="s">
        <v>18</v>
      </c>
      <c r="L20" s="15">
        <f t="shared" si="6"/>
        <v>1</v>
      </c>
    </row>
    <row r="21" spans="3:12" x14ac:dyDescent="0.2">
      <c r="C21" s="2" t="s">
        <v>35</v>
      </c>
      <c r="D21" s="11">
        <v>1</v>
      </c>
      <c r="E21" s="1">
        <v>17</v>
      </c>
      <c r="F21" s="13">
        <v>11.3</v>
      </c>
      <c r="G21" s="13">
        <f t="shared" si="2"/>
        <v>158.80000000000001</v>
      </c>
      <c r="H21" s="14">
        <v>173</v>
      </c>
      <c r="I21" s="14">
        <v>195</v>
      </c>
      <c r="J21" s="14">
        <f t="shared" si="3"/>
        <v>-22</v>
      </c>
      <c r="K21" s="14" t="s">
        <v>23</v>
      </c>
      <c r="L21" s="15">
        <f t="shared" si="6"/>
        <v>2</v>
      </c>
    </row>
    <row r="22" spans="3:12" x14ac:dyDescent="0.2">
      <c r="C22" s="2" t="s">
        <v>65</v>
      </c>
      <c r="D22" s="11">
        <v>2</v>
      </c>
      <c r="E22" s="1">
        <v>18</v>
      </c>
      <c r="F22" s="13">
        <v>12.8</v>
      </c>
      <c r="G22" s="13">
        <f t="shared" si="2"/>
        <v>171.60000000000002</v>
      </c>
      <c r="H22" s="14">
        <v>89</v>
      </c>
      <c r="I22" s="14">
        <v>170</v>
      </c>
      <c r="J22" s="14">
        <f t="shared" si="3"/>
        <v>-81</v>
      </c>
      <c r="K22" s="14" t="s">
        <v>19</v>
      </c>
      <c r="L22" s="15">
        <f t="shared" si="6"/>
        <v>3</v>
      </c>
    </row>
    <row r="23" spans="3:12" x14ac:dyDescent="0.2">
      <c r="C23" s="1" t="s">
        <v>66</v>
      </c>
      <c r="D23" s="1">
        <v>3</v>
      </c>
      <c r="E23" s="1">
        <v>19</v>
      </c>
      <c r="F23" s="13">
        <v>8.5</v>
      </c>
      <c r="G23" s="13">
        <f t="shared" si="2"/>
        <v>180.10000000000002</v>
      </c>
      <c r="H23" s="14">
        <v>210</v>
      </c>
      <c r="I23" s="14">
        <v>49</v>
      </c>
      <c r="J23" s="14">
        <f t="shared" si="3"/>
        <v>161</v>
      </c>
      <c r="K23" s="14" t="s">
        <v>28</v>
      </c>
      <c r="L23" s="15">
        <f t="shared" si="6"/>
        <v>4</v>
      </c>
    </row>
    <row r="24" spans="3:12" x14ac:dyDescent="0.2">
      <c r="C24" s="2" t="s">
        <v>67</v>
      </c>
      <c r="D24" s="11">
        <v>4</v>
      </c>
      <c r="E24" s="1">
        <v>20</v>
      </c>
      <c r="F24" s="13">
        <v>7</v>
      </c>
      <c r="G24" s="13">
        <f t="shared" si="2"/>
        <v>187.10000000000002</v>
      </c>
      <c r="H24" s="14">
        <v>33</v>
      </c>
      <c r="I24" s="14">
        <v>188</v>
      </c>
      <c r="J24" s="14">
        <f t="shared" si="3"/>
        <v>-155</v>
      </c>
      <c r="K24" s="14" t="s">
        <v>23</v>
      </c>
      <c r="L24" s="15">
        <f t="shared" si="6"/>
        <v>2</v>
      </c>
    </row>
    <row r="25" spans="3:12" x14ac:dyDescent="0.2">
      <c r="C25" s="2" t="s">
        <v>68</v>
      </c>
      <c r="D25" s="11">
        <v>5</v>
      </c>
      <c r="E25" s="11">
        <v>21</v>
      </c>
      <c r="F25" s="13">
        <v>11.4</v>
      </c>
      <c r="G25" s="13">
        <f t="shared" si="2"/>
        <v>198.50000000000003</v>
      </c>
      <c r="H25" s="14">
        <v>79</v>
      </c>
      <c r="I25" s="14">
        <v>64</v>
      </c>
      <c r="J25" s="14">
        <f t="shared" si="3"/>
        <v>15</v>
      </c>
      <c r="K25" s="14" t="s">
        <v>20</v>
      </c>
      <c r="L25" s="15">
        <f t="shared" si="6"/>
        <v>5</v>
      </c>
    </row>
    <row r="26" spans="3:12" x14ac:dyDescent="0.2">
      <c r="C26" s="2" t="s">
        <v>69</v>
      </c>
      <c r="D26" s="11">
        <v>6</v>
      </c>
      <c r="E26" s="11">
        <v>22</v>
      </c>
      <c r="F26" s="13">
        <v>9.4</v>
      </c>
      <c r="G26" s="13">
        <f t="shared" si="2"/>
        <v>207.90000000000003</v>
      </c>
      <c r="H26" s="14">
        <v>78</v>
      </c>
      <c r="I26" s="14">
        <v>43</v>
      </c>
      <c r="J26" s="14">
        <f t="shared" si="3"/>
        <v>35</v>
      </c>
      <c r="K26" s="14" t="s">
        <v>18</v>
      </c>
      <c r="L26" s="15">
        <f t="shared" si="6"/>
        <v>1</v>
      </c>
    </row>
    <row r="27" spans="3:12" x14ac:dyDescent="0.2">
      <c r="C27" s="2" t="s">
        <v>70</v>
      </c>
      <c r="D27" s="11">
        <v>7</v>
      </c>
      <c r="E27" s="11">
        <v>23</v>
      </c>
      <c r="F27" s="13">
        <v>10.4</v>
      </c>
      <c r="G27" s="13">
        <f t="shared" si="2"/>
        <v>218.30000000000004</v>
      </c>
      <c r="H27" s="14">
        <v>346</v>
      </c>
      <c r="I27" s="14">
        <v>153</v>
      </c>
      <c r="J27" s="14">
        <f t="shared" si="3"/>
        <v>193</v>
      </c>
      <c r="K27" s="14" t="s">
        <v>71</v>
      </c>
      <c r="L27" s="15">
        <f t="shared" si="6"/>
        <v>5</v>
      </c>
    </row>
    <row r="28" spans="3:12" x14ac:dyDescent="0.2">
      <c r="C28" s="2" t="s">
        <v>72</v>
      </c>
      <c r="D28" s="11">
        <v>8</v>
      </c>
      <c r="E28" s="11">
        <v>24</v>
      </c>
      <c r="F28" s="14">
        <v>6</v>
      </c>
      <c r="G28" s="13">
        <f t="shared" si="2"/>
        <v>224.30000000000004</v>
      </c>
      <c r="H28" s="14">
        <v>68</v>
      </c>
      <c r="I28" s="14">
        <v>228</v>
      </c>
      <c r="J28" s="14">
        <f t="shared" si="3"/>
        <v>-160</v>
      </c>
      <c r="K28" s="14" t="s">
        <v>23</v>
      </c>
      <c r="L28" s="15">
        <f t="shared" si="6"/>
        <v>2</v>
      </c>
    </row>
    <row r="29" spans="3:12" x14ac:dyDescent="0.2">
      <c r="C29" s="2" t="s">
        <v>38</v>
      </c>
      <c r="D29" s="11"/>
      <c r="E29" s="11"/>
      <c r="F29" s="12"/>
      <c r="G29" s="12"/>
      <c r="H29" s="12"/>
      <c r="I29" s="12"/>
      <c r="J29" s="12"/>
      <c r="K29" s="12"/>
    </row>
    <row r="30" spans="3:12" ht="15.75" x14ac:dyDescent="0.25">
      <c r="C30" s="10"/>
      <c r="D30" s="2"/>
      <c r="E30" s="2"/>
      <c r="F30" s="4">
        <f>SUM(F5:F28)</f>
        <v>224.30000000000004</v>
      </c>
      <c r="G30" s="4"/>
      <c r="H30" s="5">
        <f>SUM(H5:H28)</f>
        <v>3041</v>
      </c>
      <c r="I30" s="5">
        <f>SUM(I5:I28)</f>
        <v>3228</v>
      </c>
      <c r="J30" s="5">
        <f>SUM(J5:J28)</f>
        <v>-187</v>
      </c>
      <c r="K30" s="3"/>
    </row>
  </sheetData>
  <mergeCells count="4">
    <mergeCell ref="K3:K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T11"/>
  <sheetViews>
    <sheetView rightToLeft="1" topLeftCell="B1" zoomScale="130" zoomScaleNormal="130" workbookViewId="0">
      <selection activeCell="F23" sqref="F23"/>
    </sheetView>
  </sheetViews>
  <sheetFormatPr defaultRowHeight="14.25" x14ac:dyDescent="0.2"/>
  <cols>
    <col min="1" max="1" width="0" hidden="1" customWidth="1"/>
    <col min="3" max="3" width="14" style="9" bestFit="1" customWidth="1"/>
    <col min="4" max="4" width="12" hidden="1" customWidth="1"/>
    <col min="5" max="5" width="11.125" hidden="1" customWidth="1"/>
    <col min="6" max="6" width="14.125" customWidth="1"/>
    <col min="7" max="7" width="12.125" customWidth="1"/>
    <col min="8" max="8" width="11.875" customWidth="1"/>
    <col min="9" max="9" width="11.75" customWidth="1"/>
    <col min="10" max="10" width="13.375" customWidth="1"/>
    <col min="11" max="11" width="13.25" customWidth="1"/>
    <col min="14" max="14" width="9.875" customWidth="1"/>
    <col min="15" max="15" width="9.25" customWidth="1"/>
    <col min="16" max="16" width="10" customWidth="1"/>
    <col min="17" max="17" width="11.75" customWidth="1"/>
    <col min="18" max="18" width="0" hidden="1" customWidth="1"/>
    <col min="19" max="19" width="10.75" bestFit="1" customWidth="1"/>
  </cols>
  <sheetData>
    <row r="1" spans="1:20" x14ac:dyDescent="0.2">
      <c r="P1" s="20"/>
    </row>
    <row r="2" spans="1:20" ht="21.75" customHeight="1" x14ac:dyDescent="0.25">
      <c r="B2" s="61">
        <v>44887</v>
      </c>
      <c r="C2" s="61"/>
      <c r="D2" s="61"/>
      <c r="E2" s="61"/>
      <c r="F2" s="61"/>
      <c r="G2" s="61"/>
      <c r="H2" s="61"/>
      <c r="I2" s="61"/>
      <c r="J2" s="61"/>
      <c r="K2" s="61"/>
      <c r="M2" s="6"/>
    </row>
    <row r="3" spans="1:20" ht="15" customHeight="1" x14ac:dyDescent="0.2">
      <c r="A3" t="s">
        <v>0</v>
      </c>
      <c r="B3" s="59" t="s">
        <v>11</v>
      </c>
      <c r="C3" s="59" t="s">
        <v>1</v>
      </c>
      <c r="D3" s="59" t="s">
        <v>2</v>
      </c>
      <c r="E3" s="59" t="s">
        <v>3</v>
      </c>
      <c r="F3" s="66" t="s">
        <v>96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</row>
    <row r="4" spans="1:20" x14ac:dyDescent="0.2">
      <c r="B4" s="59"/>
      <c r="C4" s="59"/>
      <c r="D4" s="59"/>
      <c r="E4" s="59"/>
      <c r="F4" s="66"/>
      <c r="G4" s="59"/>
      <c r="H4" s="59"/>
      <c r="I4" s="59"/>
      <c r="J4" s="59"/>
      <c r="K4" s="59"/>
      <c r="T4" s="9"/>
    </row>
    <row r="5" spans="1:20" x14ac:dyDescent="0.2">
      <c r="A5">
        <f t="shared" ref="A5:A9" si="0">F5 +H5/100</f>
        <v>14.35</v>
      </c>
      <c r="B5" s="38">
        <v>14</v>
      </c>
      <c r="C5" s="38" t="s">
        <v>87</v>
      </c>
      <c r="D5" s="38">
        <v>2</v>
      </c>
      <c r="E5" s="38">
        <v>14</v>
      </c>
      <c r="F5" s="38">
        <f>'קבוצה של 6'!F18</f>
        <v>11.6</v>
      </c>
      <c r="G5" s="38">
        <f>+F5</f>
        <v>11.6</v>
      </c>
      <c r="H5" s="38">
        <f>'קבוצה של 6'!H18</f>
        <v>275</v>
      </c>
      <c r="I5" s="38">
        <f>'קבוצה של 6'!I18</f>
        <v>370</v>
      </c>
      <c r="J5" s="38">
        <f t="shared" ref="J5:J9" si="1">H5-I5</f>
        <v>-95</v>
      </c>
      <c r="K5" s="38" t="str">
        <f>'קבוצה של 6'!K18</f>
        <v>קשה</v>
      </c>
    </row>
    <row r="6" spans="1:20" x14ac:dyDescent="0.2">
      <c r="A6">
        <f t="shared" si="0"/>
        <v>12.71</v>
      </c>
      <c r="B6" s="14">
        <v>15</v>
      </c>
      <c r="C6" s="14" t="s">
        <v>68</v>
      </c>
      <c r="D6" s="14">
        <v>3</v>
      </c>
      <c r="E6" s="14">
        <v>15</v>
      </c>
      <c r="F6" s="14">
        <f>'קבוצה של 6'!F19</f>
        <v>11.4</v>
      </c>
      <c r="G6" s="14">
        <f t="shared" ref="G6:G9" si="2">G5+F6</f>
        <v>23</v>
      </c>
      <c r="H6" s="14">
        <f>'קבוצה של 6'!H19</f>
        <v>131</v>
      </c>
      <c r="I6" s="14">
        <f>'קבוצה של 6'!I19</f>
        <v>84</v>
      </c>
      <c r="J6" s="14">
        <f t="shared" si="1"/>
        <v>47</v>
      </c>
      <c r="K6" s="14" t="str">
        <f>'קבוצה של 6'!K19</f>
        <v>קלה-בינונית</v>
      </c>
    </row>
    <row r="7" spans="1:20" x14ac:dyDescent="0.2">
      <c r="A7">
        <f t="shared" si="0"/>
        <v>10.44</v>
      </c>
      <c r="B7" s="38">
        <v>16</v>
      </c>
      <c r="C7" s="38" t="s">
        <v>88</v>
      </c>
      <c r="D7" s="38">
        <v>4</v>
      </c>
      <c r="E7" s="38">
        <v>16</v>
      </c>
      <c r="F7" s="38">
        <f>'קבוצה של 6'!F20</f>
        <v>9.6999999999999993</v>
      </c>
      <c r="G7" s="38">
        <f t="shared" si="2"/>
        <v>32.700000000000003</v>
      </c>
      <c r="H7" s="38">
        <f>'קבוצה של 6'!H20</f>
        <v>74</v>
      </c>
      <c r="I7" s="38">
        <f>'קבוצה של 6'!I20</f>
        <v>106</v>
      </c>
      <c r="J7" s="38">
        <f t="shared" si="1"/>
        <v>-32</v>
      </c>
      <c r="K7" s="38" t="str">
        <f>'קבוצה של 6'!K20</f>
        <v>קלה</v>
      </c>
    </row>
    <row r="8" spans="1:20" x14ac:dyDescent="0.2">
      <c r="A8">
        <f t="shared" si="0"/>
        <v>8.66</v>
      </c>
      <c r="B8" s="14">
        <v>17</v>
      </c>
      <c r="C8" s="14" t="s">
        <v>51</v>
      </c>
      <c r="D8" s="14">
        <v>5</v>
      </c>
      <c r="E8" s="14">
        <v>17</v>
      </c>
      <c r="F8" s="14">
        <f>'קבוצה של 6'!F21</f>
        <v>8.0500000000000007</v>
      </c>
      <c r="G8" s="14">
        <f t="shared" si="2"/>
        <v>40.75</v>
      </c>
      <c r="H8" s="14">
        <f>'קבוצה של 6'!H21</f>
        <v>61</v>
      </c>
      <c r="I8" s="14">
        <f>'קבוצה של 6'!I21</f>
        <v>44</v>
      </c>
      <c r="J8" s="14">
        <f t="shared" si="1"/>
        <v>17</v>
      </c>
      <c r="K8" s="14" t="str">
        <f>'קבוצה של 6'!K21</f>
        <v>קלה</v>
      </c>
    </row>
    <row r="9" spans="1:20" x14ac:dyDescent="0.2">
      <c r="A9">
        <f t="shared" si="0"/>
        <v>15.129999999999999</v>
      </c>
      <c r="B9" s="38">
        <v>18</v>
      </c>
      <c r="C9" s="38" t="s">
        <v>70</v>
      </c>
      <c r="D9" s="38">
        <v>6</v>
      </c>
      <c r="E9" s="38">
        <v>18</v>
      </c>
      <c r="F9" s="38">
        <f>'קבוצה של 6'!F22</f>
        <v>12.2</v>
      </c>
      <c r="G9" s="38">
        <f t="shared" si="2"/>
        <v>52.95</v>
      </c>
      <c r="H9" s="38">
        <f>'קבוצה של 6'!H22</f>
        <v>293</v>
      </c>
      <c r="I9" s="38">
        <f>'קבוצה של 6'!I22</f>
        <v>236</v>
      </c>
      <c r="J9" s="38">
        <f t="shared" si="1"/>
        <v>57</v>
      </c>
      <c r="K9" s="38" t="str">
        <f>'קבוצה של 6'!K22</f>
        <v xml:space="preserve">קשה </v>
      </c>
    </row>
    <row r="10" spans="1:20" x14ac:dyDescent="0.2">
      <c r="B10" s="14">
        <v>19</v>
      </c>
      <c r="C10" s="14" t="s">
        <v>38</v>
      </c>
      <c r="D10" s="14"/>
      <c r="E10" s="14"/>
      <c r="F10" s="14"/>
      <c r="G10" s="14"/>
      <c r="H10" s="14"/>
      <c r="I10" s="14"/>
      <c r="J10" s="14"/>
      <c r="K10" s="14"/>
    </row>
    <row r="11" spans="1:20" ht="15.75" x14ac:dyDescent="0.25">
      <c r="B11" s="32"/>
      <c r="C11" s="32"/>
      <c r="D11" s="34"/>
      <c r="E11" s="34"/>
      <c r="F11" s="34">
        <f>SUM(F5:F9)</f>
        <v>52.95</v>
      </c>
      <c r="G11" s="34"/>
      <c r="H11" s="34">
        <f>SUM(H5:H10)</f>
        <v>834</v>
      </c>
      <c r="I11" s="34">
        <f>SUM(I5:I9)</f>
        <v>840</v>
      </c>
      <c r="J11" s="34">
        <f>SUM(J5:J9)</f>
        <v>-6</v>
      </c>
      <c r="K11" s="32"/>
      <c r="N11" s="7"/>
    </row>
  </sheetData>
  <mergeCells count="11">
    <mergeCell ref="B3:B4"/>
    <mergeCell ref="B2:K2"/>
    <mergeCell ref="I3:I4"/>
    <mergeCell ref="J3:J4"/>
    <mergeCell ref="K3:K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3D34-4FB0-4A80-83E8-9943A4F26BBA}">
  <sheetPr>
    <tabColor theme="9" tint="-0.499984740745262"/>
  </sheetPr>
  <dimension ref="A2:I6"/>
  <sheetViews>
    <sheetView rightToLeft="1" tabSelected="1" zoomScale="130" zoomScaleNormal="130" workbookViewId="0">
      <selection activeCell="A6" sqref="A6"/>
    </sheetView>
  </sheetViews>
  <sheetFormatPr defaultRowHeight="14.25" x14ac:dyDescent="0.2"/>
  <cols>
    <col min="1" max="1" width="14.25" bestFit="1" customWidth="1"/>
    <col min="2" max="2" width="8.25" bestFit="1" customWidth="1"/>
    <col min="3" max="3" width="9.75" bestFit="1" customWidth="1"/>
    <col min="4" max="4" width="14" customWidth="1"/>
    <col min="5" max="5" width="10.375" bestFit="1" customWidth="1"/>
    <col min="6" max="6" width="12.25" bestFit="1" customWidth="1"/>
    <col min="7" max="7" width="12.75" bestFit="1" customWidth="1"/>
    <col min="8" max="8" width="13.875" bestFit="1" customWidth="1"/>
    <col min="9" max="9" width="9.625" bestFit="1" customWidth="1"/>
  </cols>
  <sheetData>
    <row r="2" spans="1:9" ht="18.75" customHeight="1" thickBot="1" x14ac:dyDescent="0.3">
      <c r="A2" s="28">
        <v>45409</v>
      </c>
      <c r="B2" s="67" t="s">
        <v>89</v>
      </c>
      <c r="C2" s="67"/>
      <c r="D2" s="67"/>
      <c r="E2" s="67"/>
      <c r="F2" s="67"/>
      <c r="G2" s="67"/>
      <c r="H2" s="67"/>
      <c r="I2" s="67"/>
    </row>
    <row r="3" spans="1:9" ht="15" customHeight="1" x14ac:dyDescent="0.2">
      <c r="A3" s="59" t="s">
        <v>1</v>
      </c>
      <c r="B3" s="59" t="s">
        <v>2</v>
      </c>
      <c r="C3" s="59" t="s">
        <v>3</v>
      </c>
      <c r="D3" s="59" t="s">
        <v>96</v>
      </c>
      <c r="E3" s="59" t="s">
        <v>4</v>
      </c>
      <c r="F3" s="59" t="s">
        <v>5</v>
      </c>
      <c r="G3" s="59" t="s">
        <v>6</v>
      </c>
      <c r="H3" s="59" t="s">
        <v>7</v>
      </c>
      <c r="I3" s="59" t="s">
        <v>8</v>
      </c>
    </row>
    <row r="4" spans="1:9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21.75" customHeight="1" x14ac:dyDescent="0.2">
      <c r="A5" s="46" t="s">
        <v>106</v>
      </c>
      <c r="B5" s="46">
        <v>1</v>
      </c>
      <c r="C5" s="46">
        <v>1</v>
      </c>
      <c r="D5" s="46">
        <v>21</v>
      </c>
      <c r="E5" s="46"/>
      <c r="F5" s="46">
        <v>378</v>
      </c>
      <c r="G5" s="46">
        <v>386</v>
      </c>
      <c r="H5" s="46">
        <v>-8</v>
      </c>
      <c r="I5" s="46" t="s">
        <v>28</v>
      </c>
    </row>
    <row r="6" spans="1:9" x14ac:dyDescent="0.2">
      <c r="A6" s="12"/>
      <c r="B6" s="12"/>
      <c r="C6" s="12"/>
      <c r="D6" s="12"/>
      <c r="E6" s="12"/>
      <c r="F6" s="12"/>
      <c r="G6" s="12"/>
      <c r="H6" s="12"/>
      <c r="I6" s="12"/>
    </row>
  </sheetData>
  <mergeCells count="10">
    <mergeCell ref="B2:I2"/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E5"/>
  <sheetViews>
    <sheetView rightToLeft="1" zoomScale="130" zoomScaleNormal="130" workbookViewId="0">
      <selection activeCell="B4" sqref="B4:D5"/>
    </sheetView>
  </sheetViews>
  <sheetFormatPr defaultColWidth="9.125" defaultRowHeight="14.25" x14ac:dyDescent="0.2"/>
  <cols>
    <col min="1" max="1" width="13.375" customWidth="1"/>
    <col min="2" max="2" width="12.375" customWidth="1"/>
    <col min="3" max="3" width="12.75" customWidth="1"/>
    <col min="4" max="4" width="17.625" customWidth="1"/>
    <col min="5" max="5" width="14.125" bestFit="1" customWidth="1"/>
    <col min="6" max="6" width="10.75" bestFit="1" customWidth="1"/>
  </cols>
  <sheetData>
    <row r="1" spans="1:5" ht="15" x14ac:dyDescent="0.25">
      <c r="A1" s="68"/>
      <c r="B1" s="68"/>
      <c r="C1" s="68"/>
      <c r="D1" s="68"/>
    </row>
    <row r="2" spans="1:5" ht="15" customHeight="1" x14ac:dyDescent="0.2">
      <c r="A2" s="59"/>
      <c r="B2" s="59" t="s">
        <v>1</v>
      </c>
      <c r="C2" s="59" t="s">
        <v>73</v>
      </c>
      <c r="D2" s="59"/>
      <c r="E2" s="47"/>
    </row>
    <row r="3" spans="1:5" ht="15" x14ac:dyDescent="0.2">
      <c r="A3" s="59"/>
      <c r="B3" s="59"/>
      <c r="C3" s="37" t="s">
        <v>74</v>
      </c>
      <c r="D3" s="37" t="s">
        <v>77</v>
      </c>
    </row>
    <row r="4" spans="1:5" ht="28.5" x14ac:dyDescent="0.2">
      <c r="A4" s="50" t="s">
        <v>97</v>
      </c>
      <c r="B4" s="49" t="s">
        <v>107</v>
      </c>
      <c r="C4" s="49" t="s">
        <v>108</v>
      </c>
      <c r="D4" s="49" t="s">
        <v>109</v>
      </c>
    </row>
    <row r="5" spans="1:5" ht="20.25" customHeight="1" x14ac:dyDescent="0.2">
      <c r="A5" s="50" t="s">
        <v>98</v>
      </c>
      <c r="B5" s="50" t="s">
        <v>38</v>
      </c>
      <c r="C5" s="50" t="s">
        <v>110</v>
      </c>
      <c r="D5" s="50" t="s">
        <v>111</v>
      </c>
    </row>
  </sheetData>
  <mergeCells count="4">
    <mergeCell ref="B2:B3"/>
    <mergeCell ref="A2:A3"/>
    <mergeCell ref="A1:D1"/>
    <mergeCell ref="C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</sheetPr>
  <dimension ref="A1:F7"/>
  <sheetViews>
    <sheetView rightToLeft="1" zoomScale="130" zoomScaleNormal="130" workbookViewId="0">
      <selection activeCell="A15" sqref="A15"/>
    </sheetView>
  </sheetViews>
  <sheetFormatPr defaultRowHeight="14.25" x14ac:dyDescent="0.2"/>
  <cols>
    <col min="1" max="1" width="23.375" customWidth="1"/>
    <col min="2" max="2" width="13.125" customWidth="1"/>
    <col min="3" max="3" width="13.75" customWidth="1"/>
    <col min="4" max="4" width="22.25" customWidth="1"/>
    <col min="5" max="5" width="25" bestFit="1" customWidth="1"/>
  </cols>
  <sheetData>
    <row r="1" spans="1:6" ht="18" x14ac:dyDescent="0.25">
      <c r="A1" s="70"/>
      <c r="B1" s="70"/>
      <c r="C1" s="70"/>
      <c r="D1" s="70"/>
      <c r="E1" s="70"/>
      <c r="F1" s="70"/>
    </row>
    <row r="2" spans="1:6" ht="15" x14ac:dyDescent="0.2">
      <c r="A2" s="69" t="s">
        <v>1</v>
      </c>
      <c r="B2" s="69" t="s">
        <v>73</v>
      </c>
      <c r="C2" s="69"/>
      <c r="D2" s="71" t="s">
        <v>78</v>
      </c>
      <c r="E2" s="71" t="s">
        <v>79</v>
      </c>
    </row>
    <row r="3" spans="1:6" ht="15" x14ac:dyDescent="0.2">
      <c r="A3" s="69"/>
      <c r="B3" s="48" t="s">
        <v>74</v>
      </c>
      <c r="C3" s="48" t="s">
        <v>77</v>
      </c>
      <c r="D3" s="72"/>
      <c r="E3" s="72"/>
    </row>
    <row r="4" spans="1:6" x14ac:dyDescent="0.2">
      <c r="A4" s="51" t="s">
        <v>99</v>
      </c>
      <c r="B4" s="51" t="s">
        <v>112</v>
      </c>
      <c r="C4" s="51" t="s">
        <v>113</v>
      </c>
      <c r="D4" s="51" t="s">
        <v>100</v>
      </c>
      <c r="E4" s="51"/>
      <c r="F4" s="53"/>
    </row>
    <row r="5" spans="1:6" ht="15" x14ac:dyDescent="0.2">
      <c r="A5" s="52" t="s">
        <v>101</v>
      </c>
      <c r="B5" s="52" t="s">
        <v>114</v>
      </c>
      <c r="C5" s="52" t="s">
        <v>115</v>
      </c>
      <c r="D5" s="52"/>
      <c r="E5" s="52" t="s">
        <v>80</v>
      </c>
      <c r="F5" s="54"/>
    </row>
    <row r="6" spans="1:6" ht="15" x14ac:dyDescent="0.2">
      <c r="A6" s="51" t="s">
        <v>116</v>
      </c>
      <c r="B6" s="51" t="s">
        <v>117</v>
      </c>
      <c r="C6" s="51" t="s">
        <v>118</v>
      </c>
      <c r="D6" s="51" t="s">
        <v>84</v>
      </c>
      <c r="E6" s="51" t="s">
        <v>80</v>
      </c>
      <c r="F6" s="54"/>
    </row>
    <row r="7" spans="1:6" x14ac:dyDescent="0.2">
      <c r="A7" s="52" t="s">
        <v>119</v>
      </c>
      <c r="B7" s="52" t="s">
        <v>102</v>
      </c>
      <c r="C7" s="52" t="s">
        <v>85</v>
      </c>
      <c r="D7" s="52" t="s">
        <v>84</v>
      </c>
      <c r="E7" s="52" t="s">
        <v>80</v>
      </c>
    </row>
  </sheetData>
  <mergeCells count="5">
    <mergeCell ref="A2:A3"/>
    <mergeCell ref="A1:F1"/>
    <mergeCell ref="B2:C2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E349-E627-48A8-8048-89F4E71A3CE3}">
  <sheetPr>
    <tabColor theme="6"/>
  </sheetPr>
  <dimension ref="A1:B20"/>
  <sheetViews>
    <sheetView rightToLeft="1" workbookViewId="0">
      <selection activeCell="C1" sqref="C1:C1048576"/>
    </sheetView>
  </sheetViews>
  <sheetFormatPr defaultRowHeight="14.25" x14ac:dyDescent="0.2"/>
  <cols>
    <col min="1" max="1" width="27.375" customWidth="1"/>
    <col min="2" max="2" width="26.875" customWidth="1"/>
  </cols>
  <sheetData>
    <row r="1" spans="1:2" ht="18.75" thickBot="1" x14ac:dyDescent="0.25">
      <c r="A1" s="55" t="s">
        <v>103</v>
      </c>
      <c r="B1" s="55" t="s">
        <v>104</v>
      </c>
    </row>
    <row r="2" spans="1:2" ht="21" thickBot="1" x14ac:dyDescent="0.35">
      <c r="A2" s="56">
        <v>1</v>
      </c>
      <c r="B2" s="57" t="s">
        <v>94</v>
      </c>
    </row>
    <row r="3" spans="1:2" ht="21" thickBot="1" x14ac:dyDescent="0.35">
      <c r="A3" s="56">
        <v>2</v>
      </c>
      <c r="B3" s="57" t="s">
        <v>90</v>
      </c>
    </row>
    <row r="4" spans="1:2" ht="21" thickBot="1" x14ac:dyDescent="0.35">
      <c r="A4" s="56">
        <v>3</v>
      </c>
      <c r="B4" s="57" t="s">
        <v>92</v>
      </c>
    </row>
    <row r="5" spans="1:2" ht="21" thickBot="1" x14ac:dyDescent="0.35">
      <c r="A5" s="56">
        <v>4</v>
      </c>
      <c r="B5" s="57" t="s">
        <v>81</v>
      </c>
    </row>
    <row r="6" spans="1:2" ht="21" thickBot="1" x14ac:dyDescent="0.35">
      <c r="A6" s="56">
        <v>5</v>
      </c>
      <c r="B6" s="57" t="s">
        <v>82</v>
      </c>
    </row>
    <row r="7" spans="1:2" ht="21" thickBot="1" x14ac:dyDescent="0.35">
      <c r="A7" s="56">
        <v>6</v>
      </c>
      <c r="B7" s="57" t="s">
        <v>91</v>
      </c>
    </row>
    <row r="8" spans="1:2" ht="21" thickBot="1" x14ac:dyDescent="0.35">
      <c r="A8" s="56">
        <v>7</v>
      </c>
      <c r="B8" s="57" t="s">
        <v>33</v>
      </c>
    </row>
    <row r="9" spans="1:2" ht="21" thickBot="1" x14ac:dyDescent="0.35">
      <c r="A9" s="56">
        <v>8</v>
      </c>
      <c r="B9" s="57" t="s">
        <v>34</v>
      </c>
    </row>
    <row r="10" spans="1:2" ht="21" thickBot="1" x14ac:dyDescent="0.35">
      <c r="A10" s="56">
        <v>9</v>
      </c>
      <c r="B10" s="57" t="s">
        <v>105</v>
      </c>
    </row>
    <row r="11" spans="1:2" ht="21" thickBot="1" x14ac:dyDescent="0.35">
      <c r="A11" s="56">
        <v>10</v>
      </c>
      <c r="B11" s="57" t="s">
        <v>36</v>
      </c>
    </row>
    <row r="12" spans="1:2" ht="21" thickBot="1" x14ac:dyDescent="0.35">
      <c r="A12" s="56">
        <v>11</v>
      </c>
      <c r="B12" s="57" t="s">
        <v>37</v>
      </c>
    </row>
    <row r="13" spans="1:2" ht="21" thickBot="1" x14ac:dyDescent="0.35">
      <c r="A13" s="56">
        <v>12</v>
      </c>
      <c r="B13" s="57" t="s">
        <v>120</v>
      </c>
    </row>
    <row r="14" spans="1:2" ht="21" thickBot="1" x14ac:dyDescent="0.35">
      <c r="A14" s="56">
        <v>13</v>
      </c>
      <c r="B14" s="57" t="s">
        <v>86</v>
      </c>
    </row>
    <row r="15" spans="1:2" ht="21" thickBot="1" x14ac:dyDescent="0.35">
      <c r="A15" s="56">
        <v>14</v>
      </c>
      <c r="B15" s="57" t="s">
        <v>87</v>
      </c>
    </row>
    <row r="16" spans="1:2" ht="21" thickBot="1" x14ac:dyDescent="0.35">
      <c r="A16" s="56">
        <v>15</v>
      </c>
      <c r="B16" s="57" t="s">
        <v>68</v>
      </c>
    </row>
    <row r="17" spans="1:2" ht="21" thickBot="1" x14ac:dyDescent="0.35">
      <c r="A17" s="56">
        <v>16</v>
      </c>
      <c r="B17" s="57" t="s">
        <v>88</v>
      </c>
    </row>
    <row r="18" spans="1:2" ht="21" thickBot="1" x14ac:dyDescent="0.35">
      <c r="A18" s="56">
        <v>17</v>
      </c>
      <c r="B18" s="57" t="s">
        <v>51</v>
      </c>
    </row>
    <row r="19" spans="1:2" ht="21" thickBot="1" x14ac:dyDescent="0.35">
      <c r="A19" s="56">
        <v>18</v>
      </c>
      <c r="B19" s="57" t="s">
        <v>70</v>
      </c>
    </row>
    <row r="20" spans="1:2" ht="21" thickBot="1" x14ac:dyDescent="0.35">
      <c r="A20" s="56">
        <v>19</v>
      </c>
      <c r="B20" s="57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קבוצה של 6</vt:lpstr>
      <vt:lpstr>קבוצה של 3</vt:lpstr>
      <vt:lpstr>קבוצה של 8 </vt:lpstr>
      <vt:lpstr>Ultra</vt:lpstr>
      <vt:lpstr>חצי מרתון</vt:lpstr>
      <vt:lpstr>מיקומי תחנות (רצים)קואורדינטות</vt:lpstr>
      <vt:lpstr>נקודות מים</vt:lpstr>
      <vt:lpstr>שמות התחנות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galia.amdur@gmail.com</cp:lastModifiedBy>
  <cp:revision/>
  <dcterms:created xsi:type="dcterms:W3CDTF">2017-01-22T14:02:29Z</dcterms:created>
  <dcterms:modified xsi:type="dcterms:W3CDTF">2024-04-28T16:49:05Z</dcterms:modified>
  <cp:category/>
  <cp:contentStatus/>
</cp:coreProperties>
</file>